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\\schallschmidt.local\shares\Redirects\NIhlenburg\Desktop\Portal-Versand\RKA\"/>
    </mc:Choice>
  </mc:AlternateContent>
  <xr:revisionPtr revIDLastSave="0" documentId="8_{22D01C1C-A53C-4883-B04B-64C295BFA1C6}" xr6:coauthVersionLast="45" xr6:coauthVersionMax="45" xr10:uidLastSave="{00000000-0000-0000-0000-000000000000}"/>
  <bookViews>
    <workbookView xWindow="30645" yWindow="825" windowWidth="25740" windowHeight="14145" firstSheet="1" activeTab="1"/>
  </bookViews>
  <sheets>
    <sheet name="Reisekostenabrechnung - 2015" sheetId="2" state="hidden" r:id="rId1"/>
    <sheet name="Reisekostenabrechnung" sheetId="9" r:id="rId2"/>
    <sheet name="data_fill" sheetId="3" state="hidden" r:id="rId3"/>
    <sheet name="VMA14" sheetId="4" state="hidden" r:id="rId4"/>
    <sheet name="VMA15" sheetId="5" state="hidden" r:id="rId5"/>
    <sheet name="VMA2016" sheetId="6" state="hidden" r:id="rId6"/>
    <sheet name="Tabelle1" sheetId="7" state="hidden" r:id="rId7"/>
    <sheet name="Bearbeitungshinweise" sheetId="11" r:id="rId8"/>
    <sheet name="Kürzung" sheetId="8" state="hidden" r:id="rId9"/>
  </sheets>
  <definedNames>
    <definedName name="_xlnm.Print_Area" localSheetId="7">Bearbeitungshinweise!$B:$Q</definedName>
    <definedName name="_xlnm.Print_Area" localSheetId="1">Reisekostenabrechnung!$B$1:$Q$41</definedName>
    <definedName name="_xlnm.Print_Titles" localSheetId="7">Bearbeitungshinweise!$1:$11</definedName>
    <definedName name="_xlnm.Print_Titles" localSheetId="1">Reisekostenabrechnung!$1:$11</definedName>
    <definedName name="Ja" localSheetId="7">Bearbeitungshinweise!$D$125:$D$127</definedName>
    <definedName name="Ja" localSheetId="1">Reisekostenabrechnung!$D$84:$D$86</definedName>
    <definedName name="Ja">'Reisekostenabrechnung - 2015'!$A$129:$A$131</definedName>
    <definedName name="Liste_DM">data_fill!$A$6:$A$261</definedName>
    <definedName name="Liste_DM15">data_fill!$D$6:$D$254</definedName>
    <definedName name="Liste_DMII">data_fill!$C$41:$C$42</definedName>
    <definedName name="Liste26042016">Kürzung!$B$3:$B$4</definedName>
    <definedName name="ListeDM1">Tabelle1!$B$2:$B$3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9" l="1"/>
  <c r="H13" i="11"/>
  <c r="X13" i="11"/>
  <c r="AA26" i="11"/>
  <c r="X25" i="11"/>
  <c r="U25" i="11"/>
  <c r="T25" i="11"/>
  <c r="S25" i="11"/>
  <c r="X24" i="11"/>
  <c r="U24" i="11"/>
  <c r="T24" i="11"/>
  <c r="S24" i="11"/>
  <c r="U23" i="11"/>
  <c r="T23" i="11"/>
  <c r="S23" i="11"/>
  <c r="U22" i="11"/>
  <c r="T22" i="11"/>
  <c r="S22" i="11"/>
  <c r="U21" i="11"/>
  <c r="T21" i="11"/>
  <c r="S21" i="11"/>
  <c r="U20" i="11"/>
  <c r="T20" i="11"/>
  <c r="S20" i="11"/>
  <c r="U19" i="11"/>
  <c r="T19" i="11"/>
  <c r="S19" i="11"/>
  <c r="U18" i="11"/>
  <c r="T18" i="11"/>
  <c r="S18" i="11"/>
  <c r="U17" i="11"/>
  <c r="T17" i="11"/>
  <c r="S17" i="11"/>
  <c r="V17" i="11"/>
  <c r="U16" i="11"/>
  <c r="T16" i="11"/>
  <c r="V16" i="11"/>
  <c r="S16" i="11"/>
  <c r="U15" i="11"/>
  <c r="T15" i="11"/>
  <c r="S15" i="11"/>
  <c r="U14" i="11"/>
  <c r="T14" i="11"/>
  <c r="S14" i="11"/>
  <c r="U13" i="11"/>
  <c r="T13" i="11"/>
  <c r="S13" i="11"/>
  <c r="U12" i="11"/>
  <c r="T12" i="11"/>
  <c r="S12" i="11"/>
  <c r="G13" i="9"/>
  <c r="H13" i="9"/>
  <c r="G14" i="9"/>
  <c r="H14" i="9"/>
  <c r="G15" i="9"/>
  <c r="H15" i="9"/>
  <c r="W15" i="9"/>
  <c r="Z15" i="9"/>
  <c r="AD15" i="9"/>
  <c r="G16" i="9"/>
  <c r="H16" i="9"/>
  <c r="W16" i="9"/>
  <c r="Z16" i="9"/>
  <c r="AD16" i="9"/>
  <c r="G17" i="9"/>
  <c r="H17" i="9"/>
  <c r="W17" i="9"/>
  <c r="Z17" i="9"/>
  <c r="G18" i="9"/>
  <c r="H18" i="9"/>
  <c r="W18" i="9"/>
  <c r="Z18" i="9"/>
  <c r="G19" i="9"/>
  <c r="H19" i="9"/>
  <c r="W19" i="9"/>
  <c r="Z19" i="9"/>
  <c r="AC19" i="9"/>
  <c r="G20" i="9"/>
  <c r="H20" i="9"/>
  <c r="G21" i="9"/>
  <c r="H21" i="9"/>
  <c r="W21" i="9"/>
  <c r="Z21" i="9"/>
  <c r="AC21" i="9"/>
  <c r="G22" i="9"/>
  <c r="H22" i="9"/>
  <c r="X22" i="9"/>
  <c r="G23" i="9"/>
  <c r="H23" i="9"/>
  <c r="G24" i="9"/>
  <c r="H24" i="9"/>
  <c r="W24" i="9"/>
  <c r="Z24" i="9"/>
  <c r="G25" i="9"/>
  <c r="H25" i="9"/>
  <c r="W25" i="9"/>
  <c r="B29" i="8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S15" i="9"/>
  <c r="T15" i="9"/>
  <c r="U15" i="9"/>
  <c r="V15" i="9"/>
  <c r="S16" i="9"/>
  <c r="T16" i="9"/>
  <c r="U16" i="9"/>
  <c r="V16" i="9"/>
  <c r="S17" i="9"/>
  <c r="T17" i="9"/>
  <c r="U17" i="9"/>
  <c r="V17" i="9"/>
  <c r="S18" i="9"/>
  <c r="T18" i="9"/>
  <c r="U18" i="9"/>
  <c r="V18" i="9"/>
  <c r="S19" i="9"/>
  <c r="T19" i="9"/>
  <c r="U19" i="9"/>
  <c r="V19" i="9"/>
  <c r="S20" i="9"/>
  <c r="T20" i="9"/>
  <c r="U20" i="9"/>
  <c r="V20" i="9"/>
  <c r="S21" i="9"/>
  <c r="T21" i="9"/>
  <c r="U21" i="9"/>
  <c r="V21" i="9"/>
  <c r="S22" i="9"/>
  <c r="T22" i="9"/>
  <c r="U22" i="9"/>
  <c r="V22" i="9"/>
  <c r="S23" i="9"/>
  <c r="T23" i="9"/>
  <c r="U23" i="9"/>
  <c r="V23" i="9"/>
  <c r="O26" i="9"/>
  <c r="J32" i="9"/>
  <c r="Q26" i="9"/>
  <c r="D37" i="9"/>
  <c r="M35" i="9"/>
  <c r="A5" i="9"/>
  <c r="E41" i="9"/>
  <c r="P12" i="9"/>
  <c r="D7" i="8"/>
  <c r="E7" i="8"/>
  <c r="F7" i="8"/>
  <c r="L12" i="2"/>
  <c r="C8" i="8"/>
  <c r="D8" i="8"/>
  <c r="F8" i="8"/>
  <c r="L13" i="2"/>
  <c r="E8" i="8"/>
  <c r="C9" i="8"/>
  <c r="D9" i="8"/>
  <c r="E9" i="8"/>
  <c r="F9" i="8"/>
  <c r="L14" i="2"/>
  <c r="C10" i="8"/>
  <c r="D10" i="8"/>
  <c r="E10" i="8"/>
  <c r="C11" i="8"/>
  <c r="D11" i="8"/>
  <c r="E11" i="8"/>
  <c r="C12" i="8"/>
  <c r="D12" i="8"/>
  <c r="F12" i="8"/>
  <c r="L17" i="2"/>
  <c r="E12" i="8"/>
  <c r="C13" i="8"/>
  <c r="D13" i="8"/>
  <c r="E13" i="8"/>
  <c r="C14" i="8"/>
  <c r="D14" i="8"/>
  <c r="F14" i="8"/>
  <c r="L19" i="2"/>
  <c r="E14" i="8"/>
  <c r="C15" i="8"/>
  <c r="D15" i="8"/>
  <c r="E15" i="8"/>
  <c r="C16" i="8"/>
  <c r="D16" i="8"/>
  <c r="F16" i="8"/>
  <c r="L21" i="2"/>
  <c r="E16" i="8"/>
  <c r="C17" i="8"/>
  <c r="F17" i="8"/>
  <c r="L22" i="2"/>
  <c r="D17" i="8"/>
  <c r="E17" i="8"/>
  <c r="C18" i="8"/>
  <c r="F18" i="8"/>
  <c r="L23" i="2"/>
  <c r="D18" i="8"/>
  <c r="E18" i="8"/>
  <c r="C19" i="8"/>
  <c r="D19" i="8"/>
  <c r="F19" i="8"/>
  <c r="L24" i="2"/>
  <c r="E19" i="8"/>
  <c r="C20" i="8"/>
  <c r="F20" i="8"/>
  <c r="L25" i="2"/>
  <c r="D20" i="8"/>
  <c r="E20" i="8"/>
  <c r="C21" i="8"/>
  <c r="D21" i="8"/>
  <c r="F21" i="8"/>
  <c r="L26" i="2"/>
  <c r="E21" i="8"/>
  <c r="C22" i="8"/>
  <c r="F22" i="8"/>
  <c r="L27" i="2"/>
  <c r="D22" i="8"/>
  <c r="E22" i="8"/>
  <c r="C23" i="8"/>
  <c r="D23" i="8"/>
  <c r="F23" i="8"/>
  <c r="L28" i="2"/>
  <c r="E23" i="8"/>
  <c r="C24" i="8"/>
  <c r="F24" i="8"/>
  <c r="L29" i="2"/>
  <c r="D24" i="8"/>
  <c r="E24" i="8"/>
  <c r="E5" i="8"/>
  <c r="D5" i="8"/>
  <c r="C5" i="8"/>
  <c r="A3" i="9"/>
  <c r="E38" i="11"/>
  <c r="H34" i="11"/>
  <c r="Q24" i="11"/>
  <c r="D34" i="11"/>
  <c r="O24" i="11"/>
  <c r="J30" i="11"/>
  <c r="P23" i="11"/>
  <c r="G23" i="11"/>
  <c r="H23" i="11"/>
  <c r="P22" i="11"/>
  <c r="G22" i="11"/>
  <c r="H22" i="11"/>
  <c r="P21" i="11"/>
  <c r="G21" i="11"/>
  <c r="H21" i="11"/>
  <c r="P20" i="11"/>
  <c r="G20" i="11"/>
  <c r="H20" i="11"/>
  <c r="P19" i="11"/>
  <c r="G19" i="11"/>
  <c r="H19" i="11"/>
  <c r="P18" i="11"/>
  <c r="G18" i="11"/>
  <c r="H18" i="11"/>
  <c r="P17" i="11"/>
  <c r="G17" i="11"/>
  <c r="H17" i="11"/>
  <c r="P16" i="11"/>
  <c r="G16" i="11"/>
  <c r="H16" i="11"/>
  <c r="P15" i="11"/>
  <c r="G15" i="11"/>
  <c r="H15" i="11"/>
  <c r="P14" i="11"/>
  <c r="G14" i="11"/>
  <c r="H14" i="11"/>
  <c r="P13" i="11"/>
  <c r="P12" i="11"/>
  <c r="G12" i="11"/>
  <c r="H12" i="11"/>
  <c r="AA26" i="9"/>
  <c r="U13" i="9"/>
  <c r="U14" i="9"/>
  <c r="U24" i="9"/>
  <c r="U25" i="9"/>
  <c r="U12" i="9"/>
  <c r="T13" i="9"/>
  <c r="T14" i="9"/>
  <c r="T24" i="9"/>
  <c r="T25" i="9"/>
  <c r="T12" i="9"/>
  <c r="S13" i="9"/>
  <c r="V13" i="9"/>
  <c r="S14" i="9"/>
  <c r="S24" i="9"/>
  <c r="V24" i="9"/>
  <c r="S25" i="9"/>
  <c r="V25" i="9"/>
  <c r="B32" i="8"/>
  <c r="B31" i="8"/>
  <c r="B30" i="8"/>
  <c r="S12" i="9"/>
  <c r="V12" i="9"/>
  <c r="H37" i="9"/>
  <c r="L9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10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H23" i="2"/>
  <c r="K23" i="2"/>
  <c r="H24" i="2"/>
  <c r="K24" i="2"/>
  <c r="Q30" i="2"/>
  <c r="P30" i="2"/>
  <c r="H10" i="2"/>
  <c r="K10" i="2"/>
  <c r="H11" i="2"/>
  <c r="K11" i="2"/>
  <c r="H12" i="2"/>
  <c r="K12" i="2"/>
  <c r="H13" i="2"/>
  <c r="K13" i="2"/>
  <c r="H14" i="2"/>
  <c r="K14" i="2"/>
  <c r="H15" i="2"/>
  <c r="K15" i="2"/>
  <c r="H16" i="2"/>
  <c r="K16" i="2"/>
  <c r="H17" i="2"/>
  <c r="K17" i="2"/>
  <c r="H18" i="2"/>
  <c r="K18" i="2"/>
  <c r="H19" i="2"/>
  <c r="K19" i="2"/>
  <c r="H20" i="2"/>
  <c r="K20" i="2"/>
  <c r="H21" i="2"/>
  <c r="K21" i="2"/>
  <c r="H22" i="2"/>
  <c r="K22" i="2"/>
  <c r="H25" i="2"/>
  <c r="K25" i="2"/>
  <c r="H26" i="2"/>
  <c r="K26" i="2"/>
  <c r="H27" i="2"/>
  <c r="K27" i="2"/>
  <c r="H28" i="2"/>
  <c r="K28" i="2"/>
  <c r="H29" i="2"/>
  <c r="K29" i="2"/>
  <c r="C6" i="8"/>
  <c r="D6" i="8"/>
  <c r="E6" i="8"/>
  <c r="K30" i="2"/>
  <c r="N30" i="2"/>
  <c r="M32" i="2"/>
  <c r="O30" i="2"/>
  <c r="D34" i="2"/>
  <c r="M34" i="2"/>
  <c r="D32" i="2"/>
  <c r="V14" i="9"/>
  <c r="F10" i="8"/>
  <c r="L15" i="2"/>
  <c r="F5" i="8"/>
  <c r="L10" i="2"/>
  <c r="P26" i="9"/>
  <c r="J33" i="9"/>
  <c r="C7" i="8"/>
  <c r="H12" i="9"/>
  <c r="X12" i="9"/>
  <c r="Y12" i="9"/>
  <c r="AA12" i="9"/>
  <c r="V24" i="11"/>
  <c r="Y24" i="11"/>
  <c r="AA24" i="11"/>
  <c r="Z25" i="9"/>
  <c r="AB25" i="9"/>
  <c r="Y25" i="9"/>
  <c r="AA25" i="9"/>
  <c r="X25" i="9"/>
  <c r="W22" i="9"/>
  <c r="Z22" i="9"/>
  <c r="X19" i="9"/>
  <c r="W12" i="9"/>
  <c r="Z12" i="9"/>
  <c r="AD12" i="9"/>
  <c r="AC22" i="9"/>
  <c r="N12" i="9"/>
  <c r="X17" i="9"/>
  <c r="AB24" i="9"/>
  <c r="AD24" i="9"/>
  <c r="AD17" i="9"/>
  <c r="AB17" i="9"/>
  <c r="X15" i="9"/>
  <c r="Y15" i="9"/>
  <c r="AA15" i="9"/>
  <c r="AD18" i="9"/>
  <c r="AC18" i="9"/>
  <c r="N18" i="9"/>
  <c r="AB18" i="9"/>
  <c r="N21" i="9"/>
  <c r="AB21" i="9"/>
  <c r="N15" i="9"/>
  <c r="AC15" i="9"/>
  <c r="AB16" i="9"/>
  <c r="N16" i="9"/>
  <c r="AD22" i="9"/>
  <c r="AB22" i="9"/>
  <c r="AC25" i="9"/>
  <c r="AE25" i="9"/>
  <c r="N25" i="9"/>
  <c r="AD25" i="9"/>
  <c r="M31" i="9"/>
  <c r="X24" i="9"/>
  <c r="Y24" i="9"/>
  <c r="AA24" i="9"/>
  <c r="X21" i="9"/>
  <c r="Y21" i="9"/>
  <c r="AA21" i="9"/>
  <c r="AD19" i="9"/>
  <c r="AB19" i="9"/>
  <c r="Y17" i="9"/>
  <c r="AA17" i="9"/>
  <c r="W14" i="9"/>
  <c r="Z14" i="9"/>
  <c r="X14" i="9"/>
  <c r="Y14" i="9"/>
  <c r="AA14" i="9"/>
  <c r="AC16" i="9"/>
  <c r="AB15" i="9"/>
  <c r="AE15" i="9"/>
  <c r="N22" i="9"/>
  <c r="AD21" i="9"/>
  <c r="AB12" i="9"/>
  <c r="AC12" i="9"/>
  <c r="N17" i="9"/>
  <c r="AC17" i="9"/>
  <c r="AE17" i="9"/>
  <c r="N19" i="9"/>
  <c r="N24" i="9"/>
  <c r="AC24" i="9"/>
  <c r="W23" i="9"/>
  <c r="Z23" i="9"/>
  <c r="X23" i="9"/>
  <c r="Y23" i="9"/>
  <c r="AA23" i="9"/>
  <c r="Y22" i="9"/>
  <c r="AA22" i="9"/>
  <c r="W20" i="9"/>
  <c r="Z20" i="9"/>
  <c r="X20" i="9"/>
  <c r="Y20" i="9"/>
  <c r="AA20" i="9"/>
  <c r="Y19" i="9"/>
  <c r="AA19" i="9"/>
  <c r="X16" i="9"/>
  <c r="Y16" i="9"/>
  <c r="AA16" i="9"/>
  <c r="X18" i="9"/>
  <c r="Y18" i="9"/>
  <c r="AA18" i="9"/>
  <c r="W13" i="9"/>
  <c r="X13" i="9"/>
  <c r="Y13" i="9"/>
  <c r="AA13" i="9"/>
  <c r="AE24" i="9"/>
  <c r="AE22" i="9"/>
  <c r="AE19" i="9"/>
  <c r="N23" i="9"/>
  <c r="AC23" i="9"/>
  <c r="AD23" i="9"/>
  <c r="AB23" i="9"/>
  <c r="AB14" i="9"/>
  <c r="AD14" i="9"/>
  <c r="N14" i="9"/>
  <c r="AC14" i="9"/>
  <c r="AE21" i="9"/>
  <c r="AB20" i="9"/>
  <c r="N20" i="9"/>
  <c r="AC20" i="9"/>
  <c r="AD20" i="9"/>
  <c r="AE12" i="9"/>
  <c r="AE16" i="9"/>
  <c r="AE18" i="9"/>
  <c r="Z13" i="9"/>
  <c r="AD13" i="9"/>
  <c r="AD26" i="9"/>
  <c r="AE23" i="9"/>
  <c r="AE20" i="9"/>
  <c r="N13" i="9"/>
  <c r="N26" i="9"/>
  <c r="AE14" i="9"/>
  <c r="AC13" i="9"/>
  <c r="AC26" i="9"/>
  <c r="AB13" i="9"/>
  <c r="AB26" i="9"/>
  <c r="Z26" i="9"/>
  <c r="M29" i="9"/>
  <c r="M41" i="9"/>
  <c r="AE13" i="9"/>
  <c r="F11" i="8"/>
  <c r="L16" i="2"/>
  <c r="F15" i="8"/>
  <c r="L20" i="2"/>
  <c r="F13" i="8"/>
  <c r="L18" i="2"/>
  <c r="F6" i="8"/>
  <c r="L11" i="2"/>
  <c r="L30" i="2"/>
  <c r="P24" i="11"/>
  <c r="J31" i="11"/>
  <c r="M33" i="11"/>
  <c r="V12" i="11"/>
  <c r="V13" i="11"/>
  <c r="W13" i="11"/>
  <c r="V14" i="11"/>
  <c r="V20" i="11"/>
  <c r="W20" i="11"/>
  <c r="Z20" i="11"/>
  <c r="V21" i="11"/>
  <c r="V23" i="11"/>
  <c r="V25" i="11"/>
  <c r="Y25" i="11"/>
  <c r="AA25" i="11"/>
  <c r="V15" i="11"/>
  <c r="W15" i="11"/>
  <c r="V18" i="11"/>
  <c r="V19" i="11"/>
  <c r="W19" i="11"/>
  <c r="Z19" i="11"/>
  <c r="AD19" i="11"/>
  <c r="V22" i="11"/>
  <c r="W22" i="11"/>
  <c r="Z22" i="11"/>
  <c r="AC22" i="11"/>
  <c r="X14" i="11"/>
  <c r="Y14" i="11"/>
  <c r="AA14" i="11"/>
  <c r="W14" i="11"/>
  <c r="X19" i="11"/>
  <c r="Y19" i="11"/>
  <c r="AA19" i="11"/>
  <c r="X22" i="11"/>
  <c r="Y22" i="11"/>
  <c r="AA22" i="11"/>
  <c r="M29" i="11"/>
  <c r="Y13" i="11"/>
  <c r="AA13" i="11"/>
  <c r="X12" i="11"/>
  <c r="Y12" i="11"/>
  <c r="AA12" i="11"/>
  <c r="W12" i="11"/>
  <c r="W24" i="11"/>
  <c r="Z24" i="11"/>
  <c r="AD24" i="11"/>
  <c r="W25" i="11"/>
  <c r="Z25" i="11"/>
  <c r="X15" i="11"/>
  <c r="Y15" i="11"/>
  <c r="AA15" i="11"/>
  <c r="X16" i="11"/>
  <c r="Y16" i="11"/>
  <c r="AA16" i="11"/>
  <c r="W16" i="11"/>
  <c r="X17" i="11"/>
  <c r="Y17" i="11"/>
  <c r="AA17" i="11"/>
  <c r="W17" i="11"/>
  <c r="Z17" i="11"/>
  <c r="W18" i="11"/>
  <c r="Z18" i="11"/>
  <c r="X18" i="11"/>
  <c r="Y18" i="11"/>
  <c r="AA18" i="11"/>
  <c r="X20" i="11"/>
  <c r="Y20" i="11"/>
  <c r="AA20" i="11"/>
  <c r="W21" i="11"/>
  <c r="Z21" i="11"/>
  <c r="X21" i="11"/>
  <c r="Y21" i="11"/>
  <c r="AA21" i="11"/>
  <c r="X23" i="11"/>
  <c r="W23" i="11"/>
  <c r="Z23" i="11"/>
  <c r="Y23" i="11"/>
  <c r="AA23" i="11"/>
  <c r="Z14" i="11"/>
  <c r="AB14" i="11"/>
  <c r="Z16" i="11"/>
  <c r="Z12" i="11"/>
  <c r="N12" i="11"/>
  <c r="AC25" i="11"/>
  <c r="AB25" i="11"/>
  <c r="AB12" i="11"/>
  <c r="AC19" i="11"/>
  <c r="AB19" i="11"/>
  <c r="N19" i="11"/>
  <c r="AB24" i="11"/>
  <c r="AC24" i="11"/>
  <c r="AD25" i="11"/>
  <c r="Z13" i="11"/>
  <c r="N22" i="11"/>
  <c r="AD22" i="11"/>
  <c r="AB22" i="11"/>
  <c r="AE22" i="11"/>
  <c r="AD14" i="11"/>
  <c r="AB20" i="11"/>
  <c r="AC20" i="11"/>
  <c r="AD20" i="11"/>
  <c r="N20" i="11"/>
  <c r="AB16" i="11"/>
  <c r="N16" i="11"/>
  <c r="AD16" i="11"/>
  <c r="AC16" i="11"/>
  <c r="AC23" i="11"/>
  <c r="AD23" i="11"/>
  <c r="AB23" i="11"/>
  <c r="N23" i="11"/>
  <c r="AC21" i="11"/>
  <c r="AD21" i="11"/>
  <c r="N21" i="11"/>
  <c r="AB21" i="11"/>
  <c r="AD18" i="11"/>
  <c r="AC18" i="11"/>
  <c r="AB18" i="11"/>
  <c r="AE18" i="11"/>
  <c r="N18" i="11"/>
  <c r="AB17" i="11"/>
  <c r="N17" i="11"/>
  <c r="AC17" i="11"/>
  <c r="AD17" i="11"/>
  <c r="Z15" i="11"/>
  <c r="AC14" i="11"/>
  <c r="N14" i="11"/>
  <c r="AD12" i="11"/>
  <c r="AC12" i="11"/>
  <c r="AE12" i="11"/>
  <c r="AE14" i="11"/>
  <c r="AE21" i="11"/>
  <c r="AE25" i="11"/>
  <c r="N13" i="11"/>
  <c r="AB13" i="11"/>
  <c r="AD13" i="11"/>
  <c r="AC13" i="11"/>
  <c r="AE24" i="11"/>
  <c r="AE19" i="11"/>
  <c r="AC15" i="11"/>
  <c r="N15" i="11"/>
  <c r="N24" i="11"/>
  <c r="AB15" i="11"/>
  <c r="AD15" i="11"/>
  <c r="AD26" i="11"/>
  <c r="Z26" i="11"/>
  <c r="M27" i="11"/>
  <c r="M38" i="11"/>
  <c r="AE17" i="11"/>
  <c r="AE23" i="11"/>
  <c r="AE16" i="11"/>
  <c r="AE20" i="11"/>
  <c r="AC26" i="11"/>
  <c r="AE13" i="11"/>
  <c r="AE15" i="11"/>
  <c r="AB26" i="11"/>
</calcChain>
</file>

<file path=xl/comments1.xml><?xml version="1.0" encoding="utf-8"?>
<comments xmlns="http://schemas.openxmlformats.org/spreadsheetml/2006/main">
  <authors>
    <author>Niels Ihlenburg</author>
    <author>Martina Hettmann</author>
  </authors>
  <commentList>
    <comment ref="E3" authorId="0" shapeId="0">
      <text>
        <r>
          <rPr>
            <b/>
            <sz val="9"/>
            <color indexed="81"/>
            <rFont val="Segoe UI"/>
            <family val="2"/>
          </rPr>
          <t>Pflichteingabe</t>
        </r>
      </text>
    </comment>
    <comment ref="J5" authorId="0" shapeId="0">
      <text>
        <r>
          <rPr>
            <b/>
            <sz val="9"/>
            <color indexed="81"/>
            <rFont val="Segoe UI"/>
            <family val="2"/>
          </rPr>
          <t>Pflichteingabe</t>
        </r>
      </text>
    </comment>
    <comment ref="J7" authorId="1" shapeId="0">
      <text>
        <r>
          <rPr>
            <b/>
            <sz val="9"/>
            <color indexed="81"/>
            <rFont val="Tahoma"/>
            <family val="2"/>
          </rPr>
          <t>Pflichteingabe</t>
        </r>
      </text>
    </comment>
  </commentList>
</comments>
</file>

<file path=xl/sharedStrings.xml><?xml version="1.0" encoding="utf-8"?>
<sst xmlns="http://schemas.openxmlformats.org/spreadsheetml/2006/main" count="1282" uniqueCount="370">
  <si>
    <t>Reisekostenabrechnung</t>
  </si>
  <si>
    <t>Reisezweck</t>
  </si>
  <si>
    <t>Nachweis</t>
  </si>
  <si>
    <t>Summe</t>
  </si>
  <si>
    <t>Übernachtungskosten</t>
  </si>
  <si>
    <t>EUR</t>
  </si>
  <si>
    <t>km</t>
  </si>
  <si>
    <t>Reisetag</t>
  </si>
  <si>
    <t>Ende</t>
  </si>
  <si>
    <t>Dauer</t>
  </si>
  <si>
    <t>Sonstiges</t>
  </si>
  <si>
    <t>Datum</t>
  </si>
  <si>
    <t>Beginn</t>
  </si>
  <si>
    <t>Reisezeiten</t>
  </si>
  <si>
    <t>Fahrtkosten</t>
  </si>
  <si>
    <t>Übernachtung</t>
  </si>
  <si>
    <t>ja</t>
  </si>
  <si>
    <t>nein</t>
  </si>
  <si>
    <t>Zeit</t>
  </si>
  <si>
    <t>Std.</t>
  </si>
  <si>
    <t>Pauschal</t>
  </si>
  <si>
    <t>gefahrene Strecke (gesamt)</t>
  </si>
  <si>
    <t>Verpflegungsgeld</t>
  </si>
  <si>
    <t>GESAMTSUMME</t>
  </si>
  <si>
    <t>bis</t>
  </si>
  <si>
    <t>von</t>
  </si>
  <si>
    <t>Fahrt-kosten (PKW)</t>
  </si>
  <si>
    <t>Fahrtkosten Gesamt</t>
  </si>
  <si>
    <t>Achtung: ab 2014 neues Reisekostenrecht: geänderte vereinfachte Rechtsprechung !</t>
  </si>
  <si>
    <t>Pauschbeträge für Verpflegungsmehraufwendungen</t>
  </si>
  <si>
    <t>bei einer Abwesenheitsdauer je Kalendertag im Ausland (Geltungsdauer 2014)</t>
  </si>
  <si>
    <t>---------------------------------------------------------------------------------------------------------------------------------</t>
  </si>
  <si>
    <t>Afghanistan</t>
  </si>
  <si>
    <t>Ägypten</t>
  </si>
  <si>
    <t>Äthiopien</t>
  </si>
  <si>
    <t>Äquatorialguinea</t>
  </si>
  <si>
    <t>Albanien</t>
  </si>
  <si>
    <t>Algerien</t>
  </si>
  <si>
    <t>Andorra</t>
  </si>
  <si>
    <t>Angola</t>
  </si>
  <si>
    <t>Antigua und Barbuda</t>
  </si>
  <si>
    <t>Argentinien</t>
  </si>
  <si>
    <t>Armenien</t>
  </si>
  <si>
    <t>Aserbaidschan</t>
  </si>
  <si>
    <t>Australien</t>
  </si>
  <si>
    <t>_</t>
  </si>
  <si>
    <t>- Canberra</t>
  </si>
  <si>
    <t>- Sydney</t>
  </si>
  <si>
    <t>- im Übrigen</t>
  </si>
  <si>
    <t>Bahrain</t>
  </si>
  <si>
    <t>Bangladesch</t>
  </si>
  <si>
    <t>Barbados</t>
  </si>
  <si>
    <t>Belgien</t>
  </si>
  <si>
    <t>Benin</t>
  </si>
  <si>
    <t>Bolivien</t>
  </si>
  <si>
    <t>Bosnien-Herzegowina</t>
  </si>
  <si>
    <t>Botsuana</t>
  </si>
  <si>
    <t>Brasilien</t>
  </si>
  <si>
    <t>- Brasilia</t>
  </si>
  <si>
    <t>- Rio de Janeiro</t>
  </si>
  <si>
    <t>- Sao Paulo</t>
  </si>
  <si>
    <t>Brunei (Darussalam)</t>
  </si>
  <si>
    <t>Bulgarien</t>
  </si>
  <si>
    <t>Burkina Faso</t>
  </si>
  <si>
    <t>Burundi</t>
  </si>
  <si>
    <t>Chile</t>
  </si>
  <si>
    <t>China</t>
  </si>
  <si>
    <t>- Chengdu</t>
  </si>
  <si>
    <t>- Hongkong</t>
  </si>
  <si>
    <t>- Peking</t>
  </si>
  <si>
    <t>- Shanghai</t>
  </si>
  <si>
    <t>Costa Rica</t>
  </si>
  <si>
    <t>Côte d'Ivoire</t>
  </si>
  <si>
    <t>Dänemark</t>
  </si>
  <si>
    <t>Dominica</t>
  </si>
  <si>
    <t>Dominikanische Republik</t>
  </si>
  <si>
    <t>Dschibuti</t>
  </si>
  <si>
    <t>Ecuador</t>
  </si>
  <si>
    <t>El Salvador</t>
  </si>
  <si>
    <t>Eritrea</t>
  </si>
  <si>
    <t>Estland</t>
  </si>
  <si>
    <t>Fidschi</t>
  </si>
  <si>
    <t>Finnland</t>
  </si>
  <si>
    <t>Frankreich</t>
  </si>
  <si>
    <t>- Lyon</t>
  </si>
  <si>
    <t>- Marseille</t>
  </si>
  <si>
    <t>- Paris *)</t>
  </si>
  <si>
    <t>- Straßburg</t>
  </si>
  <si>
    <t>Gabun</t>
  </si>
  <si>
    <t>Gambia</t>
  </si>
  <si>
    <t>Georgien</t>
  </si>
  <si>
    <t>Ghana</t>
  </si>
  <si>
    <t>Grenada</t>
  </si>
  <si>
    <t>Griechenland</t>
  </si>
  <si>
    <t>- Athen</t>
  </si>
  <si>
    <t>Guatemala</t>
  </si>
  <si>
    <t>Guinea</t>
  </si>
  <si>
    <t>Guinea-Bissau</t>
  </si>
  <si>
    <t>Guyana</t>
  </si>
  <si>
    <t>Haiti</t>
  </si>
  <si>
    <t>Honduras</t>
  </si>
  <si>
    <t>Indien</t>
  </si>
  <si>
    <t>- Chennai (Madras)</t>
  </si>
  <si>
    <t>- Kalkutta (Kolkata)</t>
  </si>
  <si>
    <t>- Bombay (Mumbai)</t>
  </si>
  <si>
    <t>- Neu Delhi</t>
  </si>
  <si>
    <t>Indonesien</t>
  </si>
  <si>
    <t>Iran, Islamische Republik</t>
  </si>
  <si>
    <t>Irland</t>
  </si>
  <si>
    <t>Island</t>
  </si>
  <si>
    <t>Israel</t>
  </si>
  <si>
    <t>Italien</t>
  </si>
  <si>
    <t>- Mailand</t>
  </si>
  <si>
    <t>- Rom</t>
  </si>
  <si>
    <t>Jamaika</t>
  </si>
  <si>
    <t>Japan</t>
  </si>
  <si>
    <t>- Tokio</t>
  </si>
  <si>
    <t>Jemen</t>
  </si>
  <si>
    <t>Jordanien</t>
  </si>
  <si>
    <t>Kambodscha</t>
  </si>
  <si>
    <t>Kamerun</t>
  </si>
  <si>
    <t>Kanada</t>
  </si>
  <si>
    <t>- Ottawa</t>
  </si>
  <si>
    <t>- Toronto</t>
  </si>
  <si>
    <t>- Vancouver</t>
  </si>
  <si>
    <t>Kap Verde</t>
  </si>
  <si>
    <t>Kasachstan</t>
  </si>
  <si>
    <t>Katar</t>
  </si>
  <si>
    <t>Kenia</t>
  </si>
  <si>
    <t>Kirgisistan</t>
  </si>
  <si>
    <t>Kolumbien</t>
  </si>
  <si>
    <t>Kongo</t>
  </si>
  <si>
    <t>Kongo, Demokratische Republik</t>
  </si>
  <si>
    <t>(früher: Zaire)</t>
  </si>
  <si>
    <t>Korea,
Demokratische Volksrepublik</t>
  </si>
  <si>
    <t>Korea,</t>
  </si>
  <si>
    <t>Korea Republik</t>
  </si>
  <si>
    <t>Kosovo</t>
  </si>
  <si>
    <t>Kroatien</t>
  </si>
  <si>
    <t>Kuba</t>
  </si>
  <si>
    <t>Kuwait</t>
  </si>
  <si>
    <t>Laos</t>
  </si>
  <si>
    <t>Lesotho</t>
  </si>
  <si>
    <t>Lettland</t>
  </si>
  <si>
    <t>Libanon</t>
  </si>
  <si>
    <t>Libyen</t>
  </si>
  <si>
    <t>Liechtenstein</t>
  </si>
  <si>
    <t>Litauen</t>
  </si>
  <si>
    <t>Luxemburg</t>
  </si>
  <si>
    <t>Madagaskar</t>
  </si>
  <si>
    <t>Malawi</t>
  </si>
  <si>
    <t>Malaysia</t>
  </si>
  <si>
    <t>Malediven</t>
  </si>
  <si>
    <t>Mali</t>
  </si>
  <si>
    <t>Malta</t>
  </si>
  <si>
    <t>Marokko</t>
  </si>
  <si>
    <t>Marshall Inseln</t>
  </si>
  <si>
    <t>Mauretanien</t>
  </si>
  <si>
    <t>Mauritius</t>
  </si>
  <si>
    <t>Mazedonien</t>
  </si>
  <si>
    <t>Mexiko</t>
  </si>
  <si>
    <t>Mikronesien</t>
  </si>
  <si>
    <t>Moldau, Republik</t>
  </si>
  <si>
    <t>Monaco</t>
  </si>
  <si>
    <t>Mongolei</t>
  </si>
  <si>
    <t>Montenegro</t>
  </si>
  <si>
    <t>Mosambik</t>
  </si>
  <si>
    <t>Myanmar (früher Burma)</t>
  </si>
  <si>
    <t>Namibia</t>
  </si>
  <si>
    <t>Nepal</t>
  </si>
  <si>
    <t>Neuseeland</t>
  </si>
  <si>
    <t>Nicaragua</t>
  </si>
  <si>
    <t>Niederlande</t>
  </si>
  <si>
    <t>Niger</t>
  </si>
  <si>
    <t>Nigeria</t>
  </si>
  <si>
    <t>Norwegen</t>
  </si>
  <si>
    <t>Österreich</t>
  </si>
  <si>
    <t>Oman</t>
  </si>
  <si>
    <t>Pakistan</t>
  </si>
  <si>
    <t>- Islamabad</t>
  </si>
  <si>
    <t>- Im Übrigen</t>
  </si>
  <si>
    <t>Palau</t>
  </si>
  <si>
    <t>Panama</t>
  </si>
  <si>
    <t>Papua-Neuguinea</t>
  </si>
  <si>
    <t>Paraguay</t>
  </si>
  <si>
    <t>Peru</t>
  </si>
  <si>
    <t>Philippinen</t>
  </si>
  <si>
    <t>Polen</t>
  </si>
  <si>
    <t>- Breslau</t>
  </si>
  <si>
    <t>- Danzig</t>
  </si>
  <si>
    <t>- Krakau</t>
  </si>
  <si>
    <t>- Warschau, Krakau</t>
  </si>
  <si>
    <t>Portugal</t>
  </si>
  <si>
    <t>- Lissabon</t>
  </si>
  <si>
    <t>Ruanda</t>
  </si>
  <si>
    <t>Rumänien</t>
  </si>
  <si>
    <t>- Bukarest</t>
  </si>
  <si>
    <t>Russische Föderation</t>
  </si>
  <si>
    <t>- Moskau ²)</t>
  </si>
  <si>
    <t>- Moskau ³)</t>
  </si>
  <si>
    <t>0³)</t>
  </si>
  <si>
    <t>- St. Petersburg</t>
  </si>
  <si>
    <t>Sambia</t>
  </si>
  <si>
    <t>Samoa</t>
  </si>
  <si>
    <t>San Marino</t>
  </si>
  <si>
    <t>Sao Tomé und Principe</t>
  </si>
  <si>
    <t>Saudi-Arabien</t>
  </si>
  <si>
    <t>- Djidda</t>
  </si>
  <si>
    <t>- Riad</t>
  </si>
  <si>
    <t>Schweden</t>
  </si>
  <si>
    <t>Schweiz</t>
  </si>
  <si>
    <t>- Genf</t>
  </si>
  <si>
    <t>Senegal</t>
  </si>
  <si>
    <t>Serbien</t>
  </si>
  <si>
    <t>Sierra Leone</t>
  </si>
  <si>
    <t>Simbabwe</t>
  </si>
  <si>
    <t>Singapur</t>
  </si>
  <si>
    <t>Slowakische Republik</t>
  </si>
  <si>
    <t>Slowenien</t>
  </si>
  <si>
    <t>Spanien</t>
  </si>
  <si>
    <t>- Barcelona</t>
  </si>
  <si>
    <t>- Kanarische Inseln</t>
  </si>
  <si>
    <t>- Madrid</t>
  </si>
  <si>
    <t>- Palma de Mallorca</t>
  </si>
  <si>
    <t>Sri Lanka</t>
  </si>
  <si>
    <t>St. Kitts und Nevis</t>
  </si>
  <si>
    <t>St. Lucia</t>
  </si>
  <si>
    <t>St. Vincent und die Grenadinen</t>
  </si>
  <si>
    <t>Sudan</t>
  </si>
  <si>
    <t>Südafrika</t>
  </si>
  <si>
    <t>- Kapstadt</t>
  </si>
  <si>
    <t>Südsudan</t>
  </si>
  <si>
    <t>Suriname</t>
  </si>
  <si>
    <t>Syrien, Arabische Republik</t>
  </si>
  <si>
    <t>Tadschikistan</t>
  </si>
  <si>
    <t>Taiwan</t>
  </si>
  <si>
    <t>Tansania</t>
  </si>
  <si>
    <t>Thailand</t>
  </si>
  <si>
    <t>Togo</t>
  </si>
  <si>
    <t>Tonga</t>
  </si>
  <si>
    <t>Trinidad und Tobago</t>
  </si>
  <si>
    <t>Tschad</t>
  </si>
  <si>
    <t>Tschechische Republik</t>
  </si>
  <si>
    <t>Türkei</t>
  </si>
  <si>
    <t>- Instanbul</t>
  </si>
  <si>
    <t>- Izmir</t>
  </si>
  <si>
    <t>Tunesien</t>
  </si>
  <si>
    <t>Turkmenistan</t>
  </si>
  <si>
    <t>Uganda</t>
  </si>
  <si>
    <t>Ukraine</t>
  </si>
  <si>
    <t>Ungarn</t>
  </si>
  <si>
    <t>Uruguay</t>
  </si>
  <si>
    <t>Usbekistan</t>
  </si>
  <si>
    <t>Vatikanstadt</t>
  </si>
  <si>
    <t>Venezuela</t>
  </si>
  <si>
    <t>Vereinigte Arabische Emirate</t>
  </si>
  <si>
    <t>Vereinigte Staaten</t>
  </si>
  <si>
    <t>- Atlanta</t>
  </si>
  <si>
    <t>- Boston</t>
  </si>
  <si>
    <t>- Chicago</t>
  </si>
  <si>
    <t>- Houston</t>
  </si>
  <si>
    <t>- Los Angeles</t>
  </si>
  <si>
    <t>- Miami</t>
  </si>
  <si>
    <t>- New York</t>
  </si>
  <si>
    <t>- San Francisco</t>
  </si>
  <si>
    <t>- Washington DC</t>
  </si>
  <si>
    <t>- Im Übrigen       Vereinigtes Königreich v. GB</t>
  </si>
  <si>
    <t>und Nordirland</t>
  </si>
  <si>
    <t>- London</t>
  </si>
  <si>
    <t>Vietnam</t>
  </si>
  <si>
    <t>Weißrussland</t>
  </si>
  <si>
    <t>Zentralafrikanische Republik</t>
  </si>
  <si>
    <t>Zypern</t>
  </si>
  <si>
    <t>*</t>
  </si>
  <si>
    <t>1) einschl. der Departements Haute-Seine, Seine-Saint Denis und Val-de-Marne</t>
  </si>
  <si>
    <t>²) Außer Gästewohnungen der Deutschen Botschaft</t>
  </si>
  <si>
    <t>³) Gästewohnungen der Deutschen Botschaft. Soweit diese Wohnungen gegen Entgelt angemietet werden, können 135 € angesetzt werden.</t>
  </si>
  <si>
    <t>Reiseziel</t>
  </si>
  <si>
    <t>Deutschland</t>
  </si>
  <si>
    <t>Land         mind. 24 Std.                  mind. 8 Std.       Übernachtung</t>
  </si>
  <si>
    <t>Erläuterungen</t>
  </si>
  <si>
    <t>Ich bin Arbeitnehmer?</t>
  </si>
  <si>
    <t xml:space="preserve">Reisezweck </t>
  </si>
  <si>
    <t>Name:</t>
  </si>
  <si>
    <t>lt. Anlage (Bsp.: Parkkosten, Autobahnge-bühren)</t>
  </si>
  <si>
    <t>bei einer Abwesenheitsdauer je Kalendertag im Ausland (Geltungsdauer 2015)</t>
  </si>
  <si>
    <t>20% 80% 40%</t>
  </si>
  <si>
    <t>Cabo Verde</t>
  </si>
  <si>
    <t>Frankreich                                                                                                                 </t>
  </si>
  <si>
    <t>Kongo, Republik</t>
  </si>
  <si>
    <t>Kongo, Demokratische Republik (früher: Zaire)</t>
  </si>
  <si>
    <t>Korea, Demokr. Volksrepublik</t>
  </si>
  <si>
    <t>Korea, Republik</t>
  </si>
  <si>
    <t>Moldawien</t>
  </si>
  <si>
    <t>Slowakei</t>
  </si>
  <si>
    <t>Syrien, arabische Republik</t>
  </si>
  <si>
    <t>Vereinigtes Königreich</t>
  </si>
  <si>
    <t>*) einschl. der Departements Haute-Seine, Seine-Saint Denis und Val-de-Marne</t>
  </si>
  <si>
    <t>1) inkl. An- und Abreisetag</t>
  </si>
  <si>
    <t>Land               mind. 24 Std.            mind. 8 Std.     Übernachtung</t>
  </si>
  <si>
    <t>Verpfle-gungspau-schale</t>
  </si>
  <si>
    <t xml:space="preserve">Reiseziel </t>
  </si>
  <si>
    <t>Ort</t>
  </si>
  <si>
    <t>Über-nachtung</t>
  </si>
  <si>
    <t>Wurden bestimmte Mahlzeiten gestellt bzw. separat abgerechnet?</t>
  </si>
  <si>
    <t>Frühstück</t>
  </si>
  <si>
    <t xml:space="preserve">Mittag </t>
  </si>
  <si>
    <t>Abendessen</t>
  </si>
  <si>
    <t>SUMME</t>
  </si>
  <si>
    <t>Verpflegung</t>
  </si>
  <si>
    <t>Pauschale</t>
  </si>
  <si>
    <t>Reisekostenabrechnung 2016 (Inland)</t>
  </si>
  <si>
    <t>Berlin</t>
  </si>
  <si>
    <t>Hotel</t>
  </si>
  <si>
    <t>Hotel (Name)</t>
  </si>
  <si>
    <t>Mittag</t>
  </si>
  <si>
    <t>Mittagessen</t>
  </si>
  <si>
    <t>Kürzungspauschalen Inland</t>
  </si>
  <si>
    <t>Abend</t>
  </si>
  <si>
    <t>Fahrtkosten (Pkw)</t>
  </si>
  <si>
    <t>Kilometerpauschale</t>
  </si>
  <si>
    <t>Verpflegungs-pauschale</t>
  </si>
  <si>
    <t>Reisedaten</t>
  </si>
  <si>
    <t>Nachweis (z. B. Hotelrechnung lt. Anlage)</t>
  </si>
  <si>
    <t>Pauschal 
(20,- EUR nur ohne Nachweis)</t>
  </si>
  <si>
    <t>Auszahlungen</t>
  </si>
  <si>
    <t>sonstige Kosten lt. Nachweis (z. B. Parkkosten, Autobahngebühren)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</si>
  <si>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</si>
  <si>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</si>
  <si>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</si>
  <si>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</si>
  <si>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</si>
  <si>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</si>
  <si>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</si>
  <si>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</si>
  <si>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</si>
  <si>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</si>
  <si>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</si>
  <si>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</si>
  <si>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max. Erstattung:</t>
  </si>
  <si>
    <t>VMAabzgl. Kürzung</t>
  </si>
  <si>
    <t>Kürzung Gesamt</t>
  </si>
  <si>
    <t xml:space="preserve">Max </t>
  </si>
  <si>
    <t>VMA</t>
  </si>
  <si>
    <t>Erstattung</t>
  </si>
  <si>
    <t>Fahrt-kosten</t>
  </si>
  <si>
    <t>Verpflegungspauschale abzgl. F, M, A</t>
  </si>
  <si>
    <t>Verpflegungspau-schale abzgl. F, M, A</t>
  </si>
  <si>
    <t>Summe Verpflegungsmehraufwendungen abzgl. anzurechnende F, M, A</t>
  </si>
  <si>
    <t>Hotel (mit Nachweis)</t>
  </si>
  <si>
    <t>Bearbeitungshinweise</t>
  </si>
  <si>
    <t>ZURÜCK</t>
  </si>
  <si>
    <t>Ich erstelle die Abrechnung für meine Einkommensteuererklärung</t>
  </si>
  <si>
    <t>Auszahlung der Reisekosten für</t>
  </si>
  <si>
    <t>für den Monat / Zeitraum</t>
  </si>
  <si>
    <t>pauschal pro Kilometer:</t>
  </si>
  <si>
    <t>Summe km:</t>
  </si>
  <si>
    <t>Bremen</t>
  </si>
  <si>
    <t>Messe</t>
  </si>
  <si>
    <t>Leipzig</t>
  </si>
  <si>
    <t>Acer</t>
  </si>
  <si>
    <t xml:space="preserve">Frühstück </t>
  </si>
  <si>
    <t>Reisekostenabrechnung (Inland) 2020</t>
  </si>
  <si>
    <t xml:space="preserve">Ab 8 Stunden </t>
  </si>
  <si>
    <t>Abwesenheit von 24 Stunden</t>
  </si>
  <si>
    <t>Görlitz</t>
  </si>
  <si>
    <t>Kundendienst</t>
  </si>
  <si>
    <t>Pauschalen</t>
  </si>
  <si>
    <t>Verpflegungsmehraufwendungen abzgl. Anzurechnender, gestellter Mahlzeiten</t>
  </si>
  <si>
    <t>Bremern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</si>
</sst>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[hh]:mm"/>
    <numFmt numFmtId="166" formatCode="dd/mm/yy;@"/>
    <numFmt numFmtId="167" formatCode="h:mm;@"/>
    <numFmt numFmtId="168" formatCode="#,##0.00\ &quot;€&quot;"/>
    <numFmt numFmtId="173" formatCode="_-* #,##0.00\ [$€-407]_-;\-* #,##0.00\ [$€-407]_-;_-* &quot;-&quot;??\ [$€-407]_-;_-@_-"/>
  </numFmts>
  <fonts count="24" x14ac:knownFonts="1">
    <font>
      <sz val="10"/>
      <name val="Arial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7.5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u/>
      <sz val="11"/>
      <name val="Arial"/>
      <family val="2"/>
    </font>
    <font>
      <b/>
      <sz val="9"/>
      <color indexed="81"/>
      <name val="Tahoma"/>
      <family val="2"/>
    </font>
    <font>
      <b/>
      <sz val="9"/>
      <color indexed="81"/>
      <name val="Segoe UI"/>
      <family val="2"/>
    </font>
    <font>
      <u/>
      <sz val="10"/>
      <color theme="10"/>
      <name val="Arial"/>
      <family val="2"/>
    </font>
    <font>
      <sz val="9"/>
      <color rgb="FFFF0000"/>
      <name val="Arial"/>
      <family val="2"/>
    </font>
    <font>
      <b/>
      <u/>
      <sz val="14"/>
      <color rgb="FFFF0000"/>
      <name val="Calibri"/>
      <family val="2"/>
      <scheme val="minor"/>
    </font>
    <font>
      <sz val="10"/>
      <color rgb="FFFF0000"/>
      <name val="Arial"/>
      <family val="2"/>
    </font>
    <font>
      <sz val="9"/>
      <color theme="0"/>
      <name val="Arial"/>
      <family val="2"/>
    </font>
    <font>
      <b/>
      <sz val="9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BF0AF"/>
        <bgColor indexed="64"/>
      </patternFill>
    </fill>
    <fill>
      <patternFill patternType="solid">
        <fgColor rgb="FFE7C60D"/>
        <bgColor indexed="64"/>
      </patternFill>
    </fill>
    <fill>
      <patternFill patternType="solid">
        <fgColor rgb="FFF7E36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3" fillId="0" borderId="0"/>
    <xf numFmtId="44" fontId="12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6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7" fontId="0" fillId="0" borderId="0" xfId="0" applyNumberFormat="1"/>
    <xf numFmtId="167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46" fontId="4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53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wrapText="1"/>
    </xf>
    <xf numFmtId="167" fontId="6" fillId="0" borderId="0" xfId="0" applyNumberFormat="1" applyFont="1" applyAlignment="1">
      <alignment horizontal="center"/>
    </xf>
    <xf numFmtId="167" fontId="6" fillId="0" borderId="0" xfId="0" applyNumberFormat="1" applyFont="1"/>
    <xf numFmtId="0" fontId="6" fillId="0" borderId="0" xfId="0" applyFont="1" applyAlignment="1">
      <alignment horizontal="center"/>
    </xf>
    <xf numFmtId="168" fontId="6" fillId="0" borderId="0" xfId="0" applyNumberFormat="1" applyFont="1" applyAlignment="1">
      <alignment horizontal="center"/>
    </xf>
    <xf numFmtId="168" fontId="6" fillId="0" borderId="0" xfId="0" applyNumberFormat="1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4" fillId="0" borderId="2" xfId="0" applyFont="1" applyBorder="1" applyProtection="1">
      <protection locked="0"/>
    </xf>
    <xf numFmtId="2" fontId="6" fillId="2" borderId="3" xfId="0" applyNumberFormat="1" applyFont="1" applyFill="1" applyBorder="1" applyProtection="1"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4" fontId="6" fillId="2" borderId="3" xfId="0" applyNumberFormat="1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4" fontId="6" fillId="0" borderId="5" xfId="0" applyNumberFormat="1" applyFont="1" applyBorder="1"/>
    <xf numFmtId="2" fontId="6" fillId="0" borderId="6" xfId="0" applyNumberFormat="1" applyFont="1" applyBorder="1"/>
    <xf numFmtId="4" fontId="6" fillId="0" borderId="7" xfId="0" applyNumberFormat="1" applyFont="1" applyBorder="1"/>
    <xf numFmtId="0" fontId="5" fillId="3" borderId="2" xfId="0" applyFont="1" applyFill="1" applyBorder="1" applyAlignment="1">
      <alignment horizontal="center" vertical="center"/>
    </xf>
    <xf numFmtId="0" fontId="0" fillId="0" borderId="8" xfId="0" applyBorder="1"/>
    <xf numFmtId="166" fontId="7" fillId="2" borderId="3" xfId="0" applyNumberFormat="1" applyFont="1" applyFill="1" applyBorder="1" applyAlignment="1">
      <alignment horizontal="right"/>
    </xf>
    <xf numFmtId="166" fontId="6" fillId="0" borderId="9" xfId="0" applyNumberFormat="1" applyFont="1" applyBorder="1" applyAlignment="1" applyProtection="1">
      <alignment horizontal="center"/>
      <protection locked="0"/>
    </xf>
    <xf numFmtId="167" fontId="6" fillId="0" borderId="10" xfId="0" applyNumberFormat="1" applyFont="1" applyBorder="1" applyAlignment="1" applyProtection="1">
      <alignment horizontal="center"/>
      <protection locked="0"/>
    </xf>
    <xf numFmtId="0" fontId="6" fillId="0" borderId="11" xfId="0" applyFont="1" applyBorder="1" applyProtection="1">
      <protection locked="0"/>
    </xf>
    <xf numFmtId="166" fontId="6" fillId="0" borderId="12" xfId="0" applyNumberFormat="1" applyFont="1" applyBorder="1" applyAlignment="1" applyProtection="1">
      <alignment horizontal="center"/>
      <protection locked="0"/>
    </xf>
    <xf numFmtId="167" fontId="6" fillId="0" borderId="13" xfId="0" applyNumberFormat="1" applyFont="1" applyBorder="1" applyAlignment="1" applyProtection="1">
      <alignment horizontal="center"/>
      <protection locked="0"/>
    </xf>
    <xf numFmtId="0" fontId="6" fillId="0" borderId="14" xfId="0" applyFont="1" applyBorder="1" applyProtection="1"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6" fillId="0" borderId="16" xfId="0" applyFont="1" applyBorder="1" applyProtection="1"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7" xfId="0" applyFont="1" applyBorder="1" applyProtection="1">
      <protection locked="0"/>
    </xf>
    <xf numFmtId="0" fontId="6" fillId="0" borderId="18" xfId="0" applyFont="1" applyBorder="1" applyProtection="1">
      <protection locked="0"/>
    </xf>
    <xf numFmtId="165" fontId="6" fillId="0" borderId="5" xfId="0" applyNumberFormat="1" applyFont="1" applyBorder="1" applyAlignment="1">
      <alignment horizontal="center"/>
    </xf>
    <xf numFmtId="165" fontId="6" fillId="0" borderId="7" xfId="0" applyNumberFormat="1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3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5" fillId="3" borderId="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7" fillId="3" borderId="20" xfId="0" applyFont="1" applyFill="1" applyBorder="1" applyAlignment="1">
      <alignment horizontal="left" vertical="center"/>
    </xf>
    <xf numFmtId="0" fontId="6" fillId="0" borderId="11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6" fillId="0" borderId="9" xfId="0" applyFont="1" applyBorder="1"/>
    <xf numFmtId="0" fontId="4" fillId="0" borderId="0" xfId="0" applyFont="1"/>
    <xf numFmtId="0" fontId="1" fillId="0" borderId="5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wrapText="1"/>
    </xf>
    <xf numFmtId="167" fontId="6" fillId="4" borderId="21" xfId="0" applyNumberFormat="1" applyFont="1" applyFill="1" applyBorder="1" applyAlignment="1">
      <alignment horizontal="center" wrapText="1"/>
    </xf>
    <xf numFmtId="0" fontId="6" fillId="4" borderId="22" xfId="0" applyFont="1" applyFill="1" applyBorder="1" applyAlignment="1">
      <alignment horizontal="center" wrapText="1"/>
    </xf>
    <xf numFmtId="49" fontId="6" fillId="4" borderId="23" xfId="0" applyNumberFormat="1" applyFont="1" applyFill="1" applyBorder="1" applyAlignment="1">
      <alignment horizontal="center" wrapText="1"/>
    </xf>
    <xf numFmtId="0" fontId="6" fillId="4" borderId="21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19" xfId="0" applyNumberFormat="1" applyFont="1" applyFill="1" applyBorder="1" applyAlignment="1">
      <alignment horizontal="center" vertical="center"/>
    </xf>
    <xf numFmtId="166" fontId="5" fillId="2" borderId="20" xfId="0" applyNumberFormat="1" applyFont="1" applyFill="1" applyBorder="1" applyAlignment="1">
      <alignment horizontal="center" vertical="center"/>
    </xf>
    <xf numFmtId="2" fontId="6" fillId="0" borderId="25" xfId="0" applyNumberFormat="1" applyFont="1" applyBorder="1"/>
    <xf numFmtId="0" fontId="6" fillId="0" borderId="12" xfId="0" applyFont="1" applyBorder="1"/>
    <xf numFmtId="167" fontId="6" fillId="0" borderId="10" xfId="0" applyNumberFormat="1" applyFont="1" applyBorder="1" applyAlignment="1" applyProtection="1">
      <alignment horizontal="right" vertical="center"/>
      <protection locked="0"/>
    </xf>
    <xf numFmtId="167" fontId="6" fillId="0" borderId="10" xfId="0" applyNumberFormat="1" applyFont="1" applyBorder="1" applyAlignment="1" applyProtection="1">
      <alignment horizontal="center" vertical="center"/>
      <protection locked="0"/>
    </xf>
    <xf numFmtId="165" fontId="6" fillId="0" borderId="10" xfId="0" applyNumberFormat="1" applyFont="1" applyBorder="1" applyAlignment="1" applyProtection="1">
      <alignment horizontal="center" vertical="center"/>
      <protection locked="0"/>
    </xf>
    <xf numFmtId="167" fontId="6" fillId="0" borderId="13" xfId="0" applyNumberFormat="1" applyFont="1" applyBorder="1" applyAlignment="1" applyProtection="1">
      <alignment horizontal="center" vertical="center"/>
      <protection locked="0"/>
    </xf>
    <xf numFmtId="165" fontId="6" fillId="0" borderId="13" xfId="0" applyNumberFormat="1" applyFont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left" vertical="center"/>
    </xf>
    <xf numFmtId="167" fontId="5" fillId="2" borderId="8" xfId="0" applyNumberFormat="1" applyFont="1" applyFill="1" applyBorder="1" applyAlignment="1">
      <alignment horizontal="center" vertical="center"/>
    </xf>
    <xf numFmtId="167" fontId="6" fillId="0" borderId="5" xfId="0" applyNumberFormat="1" applyFont="1" applyBorder="1" applyAlignment="1" applyProtection="1">
      <alignment horizontal="center"/>
      <protection locked="0"/>
    </xf>
    <xf numFmtId="167" fontId="6" fillId="0" borderId="7" xfId="0" applyNumberFormat="1" applyFont="1" applyBorder="1" applyAlignment="1" applyProtection="1">
      <alignment horizontal="center"/>
      <protection locked="0"/>
    </xf>
    <xf numFmtId="0" fontId="7" fillId="3" borderId="8" xfId="0" applyFont="1" applyFill="1" applyBorder="1" applyAlignment="1">
      <alignment horizontal="left" vertical="center"/>
    </xf>
    <xf numFmtId="167" fontId="5" fillId="2" borderId="0" xfId="0" applyNumberFormat="1" applyFont="1" applyFill="1" applyAlignment="1">
      <alignment horizontal="center" vertical="center"/>
    </xf>
    <xf numFmtId="167" fontId="0" fillId="5" borderId="0" xfId="0" applyNumberFormat="1" applyFill="1"/>
    <xf numFmtId="0" fontId="5" fillId="3" borderId="20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6" fontId="6" fillId="0" borderId="26" xfId="0" applyNumberFormat="1" applyFont="1" applyBorder="1" applyAlignment="1" applyProtection="1">
      <alignment horizontal="center"/>
      <protection locked="0"/>
    </xf>
    <xf numFmtId="167" fontId="6" fillId="0" borderId="27" xfId="0" applyNumberFormat="1" applyFont="1" applyBorder="1" applyAlignment="1" applyProtection="1">
      <alignment horizontal="center" vertical="center"/>
      <protection locked="0"/>
    </xf>
    <xf numFmtId="165" fontId="6" fillId="0" borderId="27" xfId="0" applyNumberFormat="1" applyFont="1" applyBorder="1" applyAlignment="1" applyProtection="1">
      <alignment horizontal="right" vertical="center"/>
      <protection locked="0"/>
    </xf>
    <xf numFmtId="167" fontId="6" fillId="0" borderId="27" xfId="0" applyNumberFormat="1" applyFont="1" applyBorder="1" applyAlignment="1" applyProtection="1">
      <alignment horizontal="center"/>
      <protection locked="0"/>
    </xf>
    <xf numFmtId="167" fontId="6" fillId="0" borderId="28" xfId="0" applyNumberFormat="1" applyFont="1" applyBorder="1" applyAlignment="1" applyProtection="1">
      <alignment horizontal="center"/>
      <protection locked="0"/>
    </xf>
    <xf numFmtId="165" fontId="6" fillId="0" borderId="28" xfId="0" applyNumberFormat="1" applyFont="1" applyBorder="1" applyAlignment="1">
      <alignment horizontal="center"/>
    </xf>
    <xf numFmtId="0" fontId="6" fillId="0" borderId="29" xfId="0" applyFont="1" applyBorder="1" applyProtection="1">
      <protection locked="0"/>
    </xf>
    <xf numFmtId="0" fontId="6" fillId="0" borderId="29" xfId="0" applyFont="1" applyBorder="1" applyAlignment="1" applyProtection="1">
      <alignment wrapText="1"/>
      <protection locked="0"/>
    </xf>
    <xf numFmtId="2" fontId="6" fillId="0" borderId="30" xfId="0" applyNumberFormat="1" applyFont="1" applyBorder="1"/>
    <xf numFmtId="0" fontId="6" fillId="0" borderId="27" xfId="0" applyFont="1" applyBorder="1" applyAlignment="1" applyProtection="1">
      <alignment horizontal="center"/>
      <protection locked="0"/>
    </xf>
    <xf numFmtId="4" fontId="6" fillId="0" borderId="28" xfId="0" applyNumberFormat="1" applyFont="1" applyBorder="1"/>
    <xf numFmtId="0" fontId="6" fillId="0" borderId="26" xfId="0" applyFont="1" applyBorder="1"/>
    <xf numFmtId="0" fontId="6" fillId="0" borderId="31" xfId="0" applyFont="1" applyBorder="1" applyProtection="1">
      <protection locked="0"/>
    </xf>
    <xf numFmtId="0" fontId="6" fillId="0" borderId="32" xfId="0" applyFont="1" applyBorder="1" applyProtection="1">
      <protection locked="0"/>
    </xf>
    <xf numFmtId="0" fontId="4" fillId="0" borderId="33" xfId="0" applyFont="1" applyBorder="1"/>
    <xf numFmtId="0" fontId="2" fillId="0" borderId="0" xfId="0" applyFont="1" applyAlignment="1">
      <alignment vertical="center"/>
    </xf>
    <xf numFmtId="0" fontId="2" fillId="0" borderId="0" xfId="0" applyFont="1"/>
    <xf numFmtId="44" fontId="0" fillId="0" borderId="0" xfId="3" applyFont="1"/>
    <xf numFmtId="2" fontId="0" fillId="0" borderId="0" xfId="0" applyNumberFormat="1"/>
    <xf numFmtId="165" fontId="6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4" fontId="6" fillId="0" borderId="0" xfId="3" applyFont="1" applyAlignment="1">
      <alignment horizontal="center"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horizontal="center" vertical="center"/>
    </xf>
    <xf numFmtId="2" fontId="6" fillId="0" borderId="0" xfId="0" applyNumberFormat="1" applyFont="1"/>
    <xf numFmtId="46" fontId="6" fillId="0" borderId="0" xfId="0" applyNumberFormat="1" applyFont="1" applyAlignment="1">
      <alignment horizontal="center"/>
    </xf>
    <xf numFmtId="165" fontId="6" fillId="6" borderId="34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26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27" xfId="0" applyNumberFormat="1" applyFont="1" applyFill="1" applyBorder="1" applyAlignment="1" applyProtection="1">
      <alignment horizontal="center" vertical="center" wrapText="1"/>
      <protection locked="0"/>
    </xf>
    <xf numFmtId="165" fontId="6" fillId="6" borderId="27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9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10" xfId="0" applyNumberFormat="1" applyFont="1" applyFill="1" applyBorder="1" applyAlignment="1" applyProtection="1">
      <alignment horizontal="center" vertical="center" wrapText="1"/>
      <protection locked="0"/>
    </xf>
    <xf numFmtId="165" fontId="6" fillId="6" borderId="10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26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9" xfId="0" applyNumberFormat="1" applyFont="1" applyFill="1" applyBorder="1" applyAlignment="1" applyProtection="1">
      <alignment horizontal="center" vertical="center" wrapText="1"/>
      <protection locked="0"/>
    </xf>
    <xf numFmtId="2" fontId="6" fillId="6" borderId="10" xfId="0" applyNumberFormat="1" applyFont="1" applyFill="1" applyBorder="1" applyAlignment="1" applyProtection="1">
      <alignment vertical="center" wrapText="1"/>
      <protection locked="0"/>
    </xf>
    <xf numFmtId="0" fontId="0" fillId="0" borderId="35" xfId="0" applyBorder="1" applyAlignment="1">
      <alignment horizontal="center"/>
    </xf>
    <xf numFmtId="0" fontId="0" fillId="0" borderId="36" xfId="0" applyBorder="1"/>
    <xf numFmtId="0" fontId="1" fillId="0" borderId="35" xfId="0" applyFont="1" applyBorder="1" applyAlignment="1">
      <alignment horizontal="left" vertical="center"/>
    </xf>
    <xf numFmtId="0" fontId="2" fillId="0" borderId="35" xfId="0" applyFont="1" applyBorder="1" applyAlignment="1">
      <alignment vertical="center"/>
    </xf>
    <xf numFmtId="0" fontId="0" fillId="0" borderId="35" xfId="0" applyBorder="1"/>
    <xf numFmtId="165" fontId="6" fillId="6" borderId="3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36" xfId="0" applyBorder="1" applyAlignment="1">
      <alignment vertical="center"/>
    </xf>
    <xf numFmtId="0" fontId="13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36" xfId="0" applyFont="1" applyBorder="1" applyAlignment="1">
      <alignment vertical="center"/>
    </xf>
    <xf numFmtId="44" fontId="6" fillId="0" borderId="0" xfId="4" applyFont="1" applyAlignment="1">
      <alignment vertical="center"/>
    </xf>
    <xf numFmtId="0" fontId="6" fillId="0" borderId="35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vertical="center"/>
    </xf>
    <xf numFmtId="0" fontId="6" fillId="0" borderId="0" xfId="0" applyFont="1" applyAlignment="1">
      <alignment horizontal="right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49" fontId="6" fillId="7" borderId="22" xfId="0" applyNumberFormat="1" applyFont="1" applyFill="1" applyBorder="1" applyAlignment="1">
      <alignment horizontal="center" vertical="center" textRotation="90" wrapText="1"/>
    </xf>
    <xf numFmtId="0" fontId="6" fillId="7" borderId="21" xfId="0" applyFont="1" applyFill="1" applyBorder="1" applyAlignment="1">
      <alignment horizontal="center" vertical="center" textRotation="90" wrapText="1"/>
    </xf>
    <xf numFmtId="2" fontId="6" fillId="7" borderId="24" xfId="0" applyNumberFormat="1" applyFont="1" applyFill="1" applyBorder="1" applyAlignment="1">
      <alignment horizontal="center" vertical="center" textRotation="90"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14" fillId="7" borderId="21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 wrapText="1"/>
    </xf>
    <xf numFmtId="166" fontId="14" fillId="7" borderId="1" xfId="0" applyNumberFormat="1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167" fontId="14" fillId="7" borderId="1" xfId="0" applyNumberFormat="1" applyFont="1" applyFill="1" applyBorder="1" applyAlignment="1">
      <alignment horizontal="center" vertical="center"/>
    </xf>
    <xf numFmtId="167" fontId="14" fillId="7" borderId="21" xfId="0" applyNumberFormat="1" applyFont="1" applyFill="1" applyBorder="1" applyAlignment="1">
      <alignment horizontal="center" vertical="center" textRotation="90"/>
    </xf>
    <xf numFmtId="2" fontId="14" fillId="7" borderId="24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6" fontId="6" fillId="7" borderId="22" xfId="0" applyNumberFormat="1" applyFont="1" applyFill="1" applyBorder="1" applyAlignment="1">
      <alignment vertical="center"/>
    </xf>
    <xf numFmtId="166" fontId="6" fillId="7" borderId="8" xfId="0" applyNumberFormat="1" applyFont="1" applyFill="1" applyBorder="1" applyAlignment="1">
      <alignment vertical="center"/>
    </xf>
    <xf numFmtId="2" fontId="6" fillId="7" borderId="8" xfId="0" applyNumberFormat="1" applyFont="1" applyFill="1" applyBorder="1" applyAlignment="1">
      <alignment horizontal="right" vertical="center" indent="1"/>
    </xf>
    <xf numFmtId="0" fontId="6" fillId="7" borderId="8" xfId="0" applyFont="1" applyFill="1" applyBorder="1" applyAlignment="1">
      <alignment horizontal="center" vertical="center"/>
    </xf>
    <xf numFmtId="2" fontId="6" fillId="7" borderId="8" xfId="0" applyNumberFormat="1" applyFont="1" applyFill="1" applyBorder="1" applyAlignment="1">
      <alignment vertical="center"/>
    </xf>
    <xf numFmtId="0" fontId="6" fillId="7" borderId="38" xfId="0" applyFont="1" applyFill="1" applyBorder="1" applyAlignment="1">
      <alignment horizontal="center" vertical="center"/>
    </xf>
    <xf numFmtId="0" fontId="6" fillId="5" borderId="0" xfId="2" applyFont="1" applyFill="1" applyAlignment="1">
      <alignment vertical="center"/>
    </xf>
    <xf numFmtId="167" fontId="6" fillId="5" borderId="0" xfId="0" applyNumberFormat="1" applyFont="1" applyFill="1" applyAlignment="1">
      <alignment vertical="center"/>
    </xf>
    <xf numFmtId="0" fontId="6" fillId="5" borderId="0" xfId="0" applyFont="1" applyFill="1" applyAlignment="1">
      <alignment vertical="center"/>
    </xf>
    <xf numFmtId="167" fontId="6" fillId="5" borderId="0" xfId="0" applyNumberFormat="1" applyFont="1" applyFill="1" applyAlignment="1">
      <alignment horizontal="center" vertical="center"/>
    </xf>
    <xf numFmtId="0" fontId="7" fillId="5" borderId="39" xfId="0" applyFont="1" applyFill="1" applyBorder="1" applyAlignment="1">
      <alignment vertical="center"/>
    </xf>
    <xf numFmtId="0" fontId="7" fillId="5" borderId="40" xfId="0" applyFont="1" applyFill="1" applyBorder="1" applyAlignment="1">
      <alignment vertical="center"/>
    </xf>
    <xf numFmtId="44" fontId="0" fillId="0" borderId="0" xfId="0" applyNumberFormat="1"/>
    <xf numFmtId="0" fontId="2" fillId="5" borderId="5" xfId="0" applyFont="1" applyFill="1" applyBorder="1" applyAlignment="1">
      <alignment vertical="center"/>
    </xf>
    <xf numFmtId="0" fontId="2" fillId="0" borderId="36" xfId="0" applyFont="1" applyBorder="1" applyAlignment="1">
      <alignment vertical="center"/>
    </xf>
    <xf numFmtId="2" fontId="6" fillId="0" borderId="0" xfId="0" applyNumberFormat="1" applyFont="1" applyAlignment="1">
      <alignment vertical="center" wrapText="1"/>
    </xf>
    <xf numFmtId="167" fontId="14" fillId="7" borderId="21" xfId="0" applyNumberFormat="1" applyFont="1" applyFill="1" applyBorder="1" applyAlignment="1">
      <alignment horizontal="center" vertical="center" textRotation="90" wrapText="1"/>
    </xf>
    <xf numFmtId="2" fontId="6" fillId="0" borderId="34" xfId="0" applyNumberFormat="1" applyFont="1" applyBorder="1" applyAlignment="1">
      <alignment vertical="center" wrapText="1"/>
    </xf>
    <xf numFmtId="167" fontId="6" fillId="7" borderId="21" xfId="0" applyNumberFormat="1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0" xfId="2" applyFont="1" applyFill="1" applyAlignment="1">
      <alignment horizontal="left" vertical="center"/>
    </xf>
    <xf numFmtId="167" fontId="14" fillId="7" borderId="21" xfId="0" applyNumberFormat="1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/>
    </xf>
    <xf numFmtId="2" fontId="3" fillId="0" borderId="41" xfId="0" applyNumberFormat="1" applyFont="1" applyBorder="1" applyAlignment="1">
      <alignment vertical="center"/>
    </xf>
    <xf numFmtId="167" fontId="14" fillId="7" borderId="0" xfId="0" applyNumberFormat="1" applyFont="1" applyFill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wrapText="1"/>
    </xf>
    <xf numFmtId="2" fontId="6" fillId="7" borderId="8" xfId="0" applyNumberFormat="1" applyFont="1" applyFill="1" applyBorder="1" applyAlignment="1">
      <alignment horizontal="center" vertical="center"/>
    </xf>
    <xf numFmtId="167" fontId="6" fillId="7" borderId="21" xfId="0" applyNumberFormat="1" applyFont="1" applyFill="1" applyBorder="1" applyAlignment="1">
      <alignment horizontal="center" vertical="center" textRotation="90" wrapText="1"/>
    </xf>
    <xf numFmtId="2" fontId="6" fillId="0" borderId="37" xfId="0" applyNumberFormat="1" applyFont="1" applyBorder="1" applyAlignment="1">
      <alignment horizontal="center" vertical="center" wrapText="1"/>
    </xf>
    <xf numFmtId="164" fontId="6" fillId="0" borderId="0" xfId="4" applyNumberFormat="1" applyFont="1" applyAlignment="1">
      <alignment vertical="center"/>
    </xf>
    <xf numFmtId="2" fontId="6" fillId="0" borderId="5" xfId="0" applyNumberFormat="1" applyFont="1" applyBorder="1" applyAlignment="1" applyProtection="1">
      <alignment horizontal="center"/>
      <protection locked="0"/>
    </xf>
    <xf numFmtId="165" fontId="19" fillId="0" borderId="10" xfId="0" applyNumberFormat="1" applyFont="1" applyBorder="1" applyAlignment="1">
      <alignment horizontal="center" vertical="center" wrapText="1"/>
    </xf>
    <xf numFmtId="2" fontId="19" fillId="0" borderId="15" xfId="0" applyNumberFormat="1" applyFont="1" applyBorder="1" applyAlignment="1">
      <alignment horizontal="right" vertical="center" wrapText="1"/>
    </xf>
    <xf numFmtId="2" fontId="19" fillId="0" borderId="34" xfId="0" applyNumberFormat="1" applyFont="1" applyBorder="1" applyAlignment="1">
      <alignment vertical="center" wrapText="1"/>
    </xf>
    <xf numFmtId="0" fontId="19" fillId="0" borderId="36" xfId="0" applyFont="1" applyBorder="1" applyAlignment="1">
      <alignment vertical="center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vertical="center"/>
    </xf>
    <xf numFmtId="0" fontId="3" fillId="0" borderId="35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3" fillId="0" borderId="36" xfId="0" applyFont="1" applyBorder="1"/>
    <xf numFmtId="16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5" xfId="0" applyFont="1" applyBorder="1"/>
    <xf numFmtId="0" fontId="3" fillId="0" borderId="53" xfId="0" applyFont="1" applyBorder="1" applyAlignment="1">
      <alignment horizontal="center"/>
    </xf>
    <xf numFmtId="167" fontId="3" fillId="0" borderId="0" xfId="0" applyNumberFormat="1" applyFont="1"/>
    <xf numFmtId="0" fontId="3" fillId="0" borderId="35" xfId="0" applyFont="1" applyBorder="1" applyAlignment="1">
      <alignment vertical="center"/>
    </xf>
    <xf numFmtId="167" fontId="3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36" xfId="0" applyFont="1" applyBorder="1" applyAlignment="1">
      <alignment vertical="center"/>
    </xf>
    <xf numFmtId="0" fontId="20" fillId="0" borderId="54" xfId="1" applyFont="1" applyBorder="1" applyAlignment="1" applyProtection="1">
      <alignment horizontal="center" vertical="center"/>
      <protection locked="0"/>
    </xf>
    <xf numFmtId="165" fontId="19" fillId="6" borderId="37" xfId="0" applyNumberFormat="1" applyFont="1" applyFill="1" applyBorder="1" applyAlignment="1">
      <alignment horizontal="center" vertical="center" wrapText="1"/>
    </xf>
    <xf numFmtId="165" fontId="19" fillId="6" borderId="34" xfId="0" applyNumberFormat="1" applyFont="1" applyFill="1" applyBorder="1" applyAlignment="1">
      <alignment horizontal="center" vertical="center" wrapText="1"/>
    </xf>
    <xf numFmtId="166" fontId="19" fillId="6" borderId="26" xfId="0" applyNumberFormat="1" applyFont="1" applyFill="1" applyBorder="1" applyAlignment="1">
      <alignment horizontal="center" vertical="center" wrapText="1"/>
    </xf>
    <xf numFmtId="167" fontId="19" fillId="6" borderId="27" xfId="0" applyNumberFormat="1" applyFont="1" applyFill="1" applyBorder="1" applyAlignment="1">
      <alignment horizontal="center" vertical="center" wrapText="1"/>
    </xf>
    <xf numFmtId="165" fontId="19" fillId="6" borderId="27" xfId="0" applyNumberFormat="1" applyFont="1" applyFill="1" applyBorder="1" applyAlignment="1">
      <alignment horizontal="center" vertical="center" wrapText="1"/>
    </xf>
    <xf numFmtId="167" fontId="19" fillId="6" borderId="26" xfId="0" applyNumberFormat="1" applyFont="1" applyFill="1" applyBorder="1" applyAlignment="1">
      <alignment horizontal="center" vertical="center" wrapText="1"/>
    </xf>
    <xf numFmtId="2" fontId="19" fillId="6" borderId="10" xfId="0" applyNumberFormat="1" applyFont="1" applyFill="1" applyBorder="1" applyAlignment="1">
      <alignment vertical="center" wrapText="1"/>
    </xf>
    <xf numFmtId="166" fontId="19" fillId="6" borderId="9" xfId="0" applyNumberFormat="1" applyFont="1" applyFill="1" applyBorder="1" applyAlignment="1">
      <alignment horizontal="center" vertical="center" wrapText="1"/>
    </xf>
    <xf numFmtId="167" fontId="19" fillId="6" borderId="10" xfId="0" applyNumberFormat="1" applyFont="1" applyFill="1" applyBorder="1" applyAlignment="1">
      <alignment horizontal="center" vertical="center" wrapText="1"/>
    </xf>
    <xf numFmtId="165" fontId="19" fillId="6" borderId="10" xfId="0" applyNumberFormat="1" applyFont="1" applyFill="1" applyBorder="1" applyAlignment="1">
      <alignment horizontal="center" vertical="center" wrapText="1"/>
    </xf>
    <xf numFmtId="167" fontId="19" fillId="6" borderId="9" xfId="0" applyNumberFormat="1" applyFont="1" applyFill="1" applyBorder="1" applyAlignment="1">
      <alignment horizontal="center" vertical="center" wrapText="1"/>
    </xf>
    <xf numFmtId="2" fontId="19" fillId="0" borderId="37" xfId="0" applyNumberFormat="1" applyFont="1" applyBorder="1" applyAlignment="1">
      <alignment horizontal="center" vertical="center" wrapText="1"/>
    </xf>
    <xf numFmtId="0" fontId="6" fillId="6" borderId="9" xfId="0" applyFont="1" applyFill="1" applyBorder="1" applyAlignment="1" applyProtection="1">
      <alignment horizontal="center" vertical="center"/>
      <protection locked="0"/>
    </xf>
    <xf numFmtId="0" fontId="3" fillId="6" borderId="55" xfId="0" applyFont="1" applyFill="1" applyBorder="1" applyAlignment="1" applyProtection="1">
      <alignment horizontal="center" vertical="center"/>
      <protection locked="0"/>
    </xf>
    <xf numFmtId="0" fontId="21" fillId="6" borderId="5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2" fontId="22" fillId="0" borderId="15" xfId="0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6" fillId="0" borderId="0" xfId="0" applyFont="1" applyAlignment="1">
      <alignment horizontal="right" vertical="center"/>
    </xf>
    <xf numFmtId="168" fontId="6" fillId="0" borderId="0" xfId="3" applyNumberFormat="1" applyFont="1" applyAlignment="1">
      <alignment vertical="center"/>
    </xf>
    <xf numFmtId="44" fontId="7" fillId="5" borderId="39" xfId="3" applyFont="1" applyFill="1" applyBorder="1" applyAlignment="1">
      <alignment vertical="center"/>
    </xf>
    <xf numFmtId="0" fontId="19" fillId="6" borderId="42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6" fillId="6" borderId="26" xfId="0" applyFont="1" applyFill="1" applyBorder="1" applyAlignment="1" applyProtection="1">
      <alignment horizontal="center" vertical="center"/>
      <protection locked="0"/>
    </xf>
    <xf numFmtId="2" fontId="6" fillId="6" borderId="43" xfId="0" applyNumberFormat="1" applyFont="1" applyFill="1" applyBorder="1" applyAlignment="1" applyProtection="1">
      <alignment vertical="center" wrapText="1"/>
      <protection locked="0"/>
    </xf>
    <xf numFmtId="0" fontId="6" fillId="6" borderId="44" xfId="0" applyFont="1" applyFill="1" applyBorder="1" applyAlignment="1" applyProtection="1">
      <alignment horizontal="center" vertical="center"/>
      <protection locked="0"/>
    </xf>
    <xf numFmtId="165" fontId="6" fillId="6" borderId="45" xfId="0" applyNumberFormat="1" applyFont="1" applyFill="1" applyBorder="1" applyAlignment="1" applyProtection="1">
      <alignment horizontal="center" vertical="center" wrapText="1"/>
      <protection locked="0"/>
    </xf>
    <xf numFmtId="165" fontId="6" fillId="6" borderId="46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44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43" xfId="0" applyNumberFormat="1" applyFont="1" applyFill="1" applyBorder="1" applyAlignment="1" applyProtection="1">
      <alignment horizontal="center" vertical="center" wrapText="1"/>
      <protection locked="0"/>
    </xf>
    <xf numFmtId="165" fontId="6" fillId="6" borderId="43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44" xfId="0" applyNumberFormat="1" applyFont="1" applyFill="1" applyBorder="1" applyAlignment="1" applyProtection="1">
      <alignment horizontal="center" vertical="center" wrapText="1"/>
      <protection locked="0"/>
    </xf>
    <xf numFmtId="1" fontId="6" fillId="7" borderId="23" xfId="0" applyNumberFormat="1" applyFont="1" applyFill="1" applyBorder="1" applyAlignment="1">
      <alignment horizontal="center" vertical="center"/>
    </xf>
    <xf numFmtId="0" fontId="0" fillId="8" borderId="0" xfId="0" applyFill="1"/>
    <xf numFmtId="0" fontId="20" fillId="0" borderId="0" xfId="1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/>
    <xf numFmtId="0" fontId="15" fillId="0" borderId="0" xfId="0" applyFont="1" applyProtection="1">
      <protection locked="0"/>
    </xf>
    <xf numFmtId="0" fontId="0" fillId="0" borderId="0" xfId="0" applyProtection="1">
      <protection locked="0"/>
    </xf>
    <xf numFmtId="3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8" fontId="6" fillId="2" borderId="8" xfId="0" applyNumberFormat="1" applyFont="1" applyFill="1" applyBorder="1" applyAlignment="1">
      <alignment horizontal="center"/>
    </xf>
    <xf numFmtId="168" fontId="6" fillId="2" borderId="2" xfId="0" applyNumberFormat="1" applyFont="1" applyFill="1" applyBorder="1" applyAlignment="1">
      <alignment horizontal="center"/>
    </xf>
    <xf numFmtId="0" fontId="7" fillId="3" borderId="20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7" fontId="6" fillId="4" borderId="22" xfId="0" applyNumberFormat="1" applyFont="1" applyFill="1" applyBorder="1" applyAlignment="1">
      <alignment horizontal="center" wrapText="1"/>
    </xf>
    <xf numFmtId="167" fontId="6" fillId="4" borderId="8" xfId="0" applyNumberFormat="1" applyFont="1" applyFill="1" applyBorder="1" applyAlignment="1">
      <alignment horizontal="center" wrapText="1"/>
    </xf>
    <xf numFmtId="167" fontId="6" fillId="4" borderId="23" xfId="0" applyNumberFormat="1" applyFont="1" applyFill="1" applyBorder="1" applyAlignment="1">
      <alignment horizontal="center" wrapText="1"/>
    </xf>
    <xf numFmtId="168" fontId="6" fillId="2" borderId="20" xfId="0" applyNumberFormat="1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166" fontId="7" fillId="2" borderId="47" xfId="0" applyNumberFormat="1" applyFont="1" applyFill="1" applyBorder="1" applyAlignment="1">
      <alignment horizontal="right"/>
    </xf>
    <xf numFmtId="166" fontId="7" fillId="2" borderId="3" xfId="0" applyNumberFormat="1" applyFont="1" applyFill="1" applyBorder="1" applyAlignment="1">
      <alignment horizontal="right"/>
    </xf>
    <xf numFmtId="0" fontId="5" fillId="3" borderId="20" xfId="0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/>
    </xf>
    <xf numFmtId="167" fontId="5" fillId="2" borderId="24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2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0" fillId="9" borderId="5" xfId="0" applyFont="1" applyFill="1" applyBorder="1" applyAlignment="1">
      <alignment horizontal="left" vertical="center"/>
    </xf>
    <xf numFmtId="0" fontId="10" fillId="9" borderId="52" xfId="0" applyFont="1" applyFill="1" applyBorder="1" applyAlignment="1">
      <alignment horizontal="left" vertical="center"/>
    </xf>
    <xf numFmtId="0" fontId="10" fillId="9" borderId="6" xfId="0" applyFont="1" applyFill="1" applyBorder="1" applyAlignment="1">
      <alignment horizontal="left" vertical="center"/>
    </xf>
    <xf numFmtId="0" fontId="3" fillId="6" borderId="56" xfId="0" applyFont="1" applyFill="1" applyBorder="1" applyAlignment="1" applyProtection="1">
      <alignment horizontal="center" vertical="center"/>
      <protection locked="0"/>
    </xf>
    <xf numFmtId="0" fontId="3" fillId="6" borderId="57" xfId="0" applyFont="1" applyFill="1" applyBorder="1" applyAlignment="1" applyProtection="1">
      <alignment horizontal="center" vertical="center"/>
      <protection locked="0"/>
    </xf>
    <xf numFmtId="0" fontId="3" fillId="6" borderId="58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3" fillId="6" borderId="52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>
      <alignment horizontal="left" vertical="center"/>
    </xf>
    <xf numFmtId="0" fontId="2" fillId="5" borderId="52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73" fontId="7" fillId="5" borderId="20" xfId="4" applyNumberFormat="1" applyFont="1" applyFill="1" applyBorder="1" applyAlignment="1">
      <alignment horizontal="left" vertical="center"/>
    </xf>
    <xf numFmtId="173" fontId="7" fillId="5" borderId="8" xfId="4" applyNumberFormat="1" applyFont="1" applyFill="1" applyBorder="1" applyAlignment="1">
      <alignment horizontal="left" vertical="center"/>
    </xf>
    <xf numFmtId="173" fontId="7" fillId="5" borderId="23" xfId="4" applyNumberFormat="1" applyFont="1" applyFill="1" applyBorder="1" applyAlignment="1">
      <alignment horizontal="left" vertical="center"/>
    </xf>
    <xf numFmtId="167" fontId="14" fillId="7" borderId="21" xfId="0" applyNumberFormat="1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51" xfId="0" applyFont="1" applyFill="1" applyBorder="1" applyAlignment="1">
      <alignment horizontal="left" vertical="center"/>
    </xf>
    <xf numFmtId="167" fontId="6" fillId="7" borderId="1" xfId="0" applyNumberFormat="1" applyFont="1" applyFill="1" applyBorder="1" applyAlignment="1">
      <alignment horizontal="center" vertical="center" wrapText="1"/>
    </xf>
    <xf numFmtId="167" fontId="6" fillId="7" borderId="21" xfId="0" applyNumberFormat="1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44" fontId="13" fillId="5" borderId="48" xfId="4" applyFont="1" applyFill="1" applyBorder="1" applyAlignment="1">
      <alignment horizontal="center" vertical="center"/>
    </xf>
    <xf numFmtId="44" fontId="13" fillId="5" borderId="49" xfId="4" applyFont="1" applyFill="1" applyBorder="1" applyAlignment="1">
      <alignment horizontal="center" vertical="center"/>
    </xf>
    <xf numFmtId="44" fontId="13" fillId="5" borderId="30" xfId="4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horizontal="left" vertical="center"/>
    </xf>
    <xf numFmtId="0" fontId="13" fillId="5" borderId="39" xfId="0" applyFont="1" applyFill="1" applyBorder="1" applyAlignment="1">
      <alignment horizontal="left" vertical="center"/>
    </xf>
    <xf numFmtId="44" fontId="7" fillId="5" borderId="20" xfId="3" applyFont="1" applyFill="1" applyBorder="1" applyAlignment="1">
      <alignment horizontal="center" vertical="center"/>
    </xf>
    <xf numFmtId="44" fontId="7" fillId="5" borderId="8" xfId="3" applyFont="1" applyFill="1" applyBorder="1" applyAlignment="1">
      <alignment horizontal="center" vertical="center"/>
    </xf>
    <xf numFmtId="44" fontId="7" fillId="5" borderId="23" xfId="3" applyFont="1" applyFill="1" applyBorder="1" applyAlignment="1">
      <alignment horizontal="center" vertical="center"/>
    </xf>
    <xf numFmtId="44" fontId="7" fillId="6" borderId="20" xfId="3" applyFont="1" applyFill="1" applyBorder="1" applyAlignment="1" applyProtection="1">
      <alignment horizontal="center" vertical="center"/>
      <protection locked="0"/>
    </xf>
    <xf numFmtId="44" fontId="7" fillId="6" borderId="8" xfId="3" applyFont="1" applyFill="1" applyBorder="1" applyAlignment="1" applyProtection="1">
      <alignment horizontal="center" vertical="center"/>
      <protection locked="0"/>
    </xf>
    <xf numFmtId="44" fontId="7" fillId="6" borderId="23" xfId="3" applyFont="1" applyFill="1" applyBorder="1" applyAlignment="1" applyProtection="1">
      <alignment horizontal="center" vertical="center"/>
      <protection locked="0"/>
    </xf>
    <xf numFmtId="0" fontId="7" fillId="5" borderId="35" xfId="2" applyFont="1" applyFill="1" applyBorder="1" applyAlignment="1">
      <alignment horizontal="left" vertical="center"/>
    </xf>
    <xf numFmtId="0" fontId="7" fillId="5" borderId="0" xfId="2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44" fontId="6" fillId="0" borderId="0" xfId="3" applyFont="1" applyAlignment="1">
      <alignment horizontal="left" vertical="center"/>
    </xf>
    <xf numFmtId="173" fontId="6" fillId="0" borderId="0" xfId="3" applyNumberFormat="1" applyFont="1" applyAlignment="1">
      <alignment horizontal="center" vertical="center"/>
    </xf>
    <xf numFmtId="44" fontId="7" fillId="5" borderId="20" xfId="4" applyFont="1" applyFill="1" applyBorder="1" applyAlignment="1">
      <alignment horizontal="left" vertical="center"/>
    </xf>
    <xf numFmtId="44" fontId="7" fillId="5" borderId="8" xfId="4" applyFont="1" applyFill="1" applyBorder="1" applyAlignment="1">
      <alignment horizontal="left" vertical="center"/>
    </xf>
    <xf numFmtId="44" fontId="7" fillId="5" borderId="23" xfId="4" applyFont="1" applyFill="1" applyBorder="1" applyAlignment="1">
      <alignment horizontal="left" vertical="center"/>
    </xf>
    <xf numFmtId="0" fontId="7" fillId="5" borderId="51" xfId="2" applyFont="1" applyFill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44" fontId="7" fillId="5" borderId="20" xfId="4" applyFont="1" applyFill="1" applyBorder="1" applyAlignment="1">
      <alignment horizontal="center" vertical="center"/>
    </xf>
    <xf numFmtId="44" fontId="7" fillId="5" borderId="8" xfId="4" applyFont="1" applyFill="1" applyBorder="1" applyAlignment="1">
      <alignment horizontal="center" vertical="center"/>
    </xf>
    <xf numFmtId="44" fontId="7" fillId="5" borderId="23" xfId="4" applyFont="1" applyFill="1" applyBorder="1" applyAlignment="1">
      <alignment horizontal="center" vertical="center"/>
    </xf>
    <xf numFmtId="44" fontId="23" fillId="6" borderId="20" xfId="4" applyFont="1" applyFill="1" applyBorder="1" applyAlignment="1">
      <alignment horizontal="center" vertical="center"/>
    </xf>
    <xf numFmtId="44" fontId="23" fillId="6" borderId="8" xfId="4" applyFont="1" applyFill="1" applyBorder="1" applyAlignment="1">
      <alignment horizontal="center" vertical="center"/>
    </xf>
    <xf numFmtId="44" fontId="23" fillId="6" borderId="23" xfId="4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1" fillId="6" borderId="56" xfId="0" applyFont="1" applyFill="1" applyBorder="1" applyAlignment="1">
      <alignment horizontal="center" vertical="center"/>
    </xf>
    <xf numFmtId="0" fontId="21" fillId="6" borderId="57" xfId="0" applyFont="1" applyFill="1" applyBorder="1" applyAlignment="1">
      <alignment horizontal="center" vertical="center"/>
    </xf>
    <xf numFmtId="0" fontId="21" fillId="6" borderId="58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5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</cellXfs>
  <cellStyles count="5">
    <cellStyle name="Link" xfId="1" builtinId="8"/>
    <cellStyle name="Standard" xfId="0" builtinId="0"/>
    <cellStyle name="Standard 2" xfId="2"/>
    <cellStyle name="Währung" xfId="3" builtinId="4"/>
    <cellStyle name="Währung 2" xfId="4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59531</xdr:colOff>
      <xdr:row>2</xdr:row>
      <xdr:rowOff>232055</xdr:rowOff>
    </xdr:from>
    <xdr:to>
      <xdr:col>17</xdr:col>
      <xdr:colOff>1</xdr:colOff>
      <xdr:row>7</xdr:row>
      <xdr:rowOff>71250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17C6A464-63B6-4F23-AB1D-20A047BA555F}"/>
            </a:ext>
          </a:extLst>
        </xdr:cNvPr>
        <xdr:cNvSpPr txBox="1"/>
      </xdr:nvSpPr>
      <xdr:spPr>
        <a:xfrm>
          <a:off x="8004502" y="579437"/>
          <a:ext cx="3044499" cy="7804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1100" u="sng"/>
            <a:t>Verpflegungspauschalen bei Abwesenheit von</a:t>
          </a:r>
        </a:p>
        <a:p>
          <a:r>
            <a:rPr lang="de-DE" sz="1100" baseline="0"/>
            <a:t>&gt; 8 Std. und für An-/Abreisetage vor/nach einer </a:t>
          </a:r>
          <a:br>
            <a:rPr lang="de-DE" sz="1100" baseline="0"/>
          </a:br>
          <a:r>
            <a:rPr lang="de-DE" sz="1100" baseline="0"/>
            <a:t>   auswärtigen Übernachtung               ... 14,00 EUR</a:t>
          </a:r>
        </a:p>
        <a:p>
          <a:r>
            <a:rPr lang="de-DE" sz="1100" baseline="0"/>
            <a:t>24 Std.   		         ... 28,00 EUR</a:t>
          </a:r>
          <a:endParaRPr lang="de-DE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174626</xdr:colOff>
      <xdr:row>2</xdr:row>
      <xdr:rowOff>84666</xdr:rowOff>
    </xdr:from>
    <xdr:to>
      <xdr:col>36</xdr:col>
      <xdr:colOff>227543</xdr:colOff>
      <xdr:row>14</xdr:row>
      <xdr:rowOff>246529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B0C35737-9187-4DCA-9182-A6915EC15EF7}"/>
            </a:ext>
          </a:extLst>
        </xdr:cNvPr>
        <xdr:cNvSpPr txBox="1"/>
      </xdr:nvSpPr>
      <xdr:spPr>
        <a:xfrm>
          <a:off x="11638244" y="432048"/>
          <a:ext cx="3100917" cy="48123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/>
            <a:t>Arbeitnehmer oder Unternehmer: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Auswahl hier</a:t>
          </a:r>
        </a:p>
        <a:p>
          <a:endParaRPr lang="de-DE" sz="1000"/>
        </a:p>
        <a:p>
          <a:endParaRPr lang="de-DE" sz="1000"/>
        </a:p>
        <a:p>
          <a:r>
            <a:rPr lang="de-DE" sz="1000" u="sng"/>
            <a:t>Für Arbeitnehmer:</a:t>
          </a:r>
        </a:p>
        <a:p>
          <a:pPr>
            <a:lnSpc>
              <a:spcPts val="1100"/>
            </a:lnSpc>
          </a:pPr>
          <a:endParaRPr lang="de-DE" sz="1000"/>
        </a:p>
        <a:p>
          <a:pPr>
            <a:lnSpc>
              <a:spcPts val="1100"/>
            </a:lnSpc>
          </a:pPr>
          <a:r>
            <a:rPr lang="de-DE" sz="1000"/>
            <a:t>Ihr Arbeitgeber </a:t>
          </a:r>
          <a:r>
            <a:rPr lang="de-DE" sz="1000" b="1"/>
            <a:t>kann</a:t>
          </a:r>
          <a:r>
            <a:rPr lang="de-DE" sz="1000"/>
            <a:t> Ihnen, </a:t>
          </a:r>
          <a:r>
            <a:rPr lang="de-DE" sz="1000" b="1"/>
            <a:t>je nach Betriebsvereinbarung</a:t>
          </a:r>
          <a:r>
            <a:rPr lang="de-DE" sz="1000"/>
            <a:t>, für eine</a:t>
          </a:r>
          <a:r>
            <a:rPr lang="de-DE" sz="1000" baseline="0"/>
            <a:t> Übernachtung eine Pauschale i. H. v. derzeit 20,00 EUR pro Übernachtung zahlen, wenn Sie Ihre Kosten </a:t>
          </a:r>
          <a:r>
            <a:rPr lang="de-DE" sz="1000" b="1" baseline="0"/>
            <a:t>nicht mit entspr. Belegen </a:t>
          </a:r>
          <a:r>
            <a:rPr lang="de-DE" sz="1000" baseline="0"/>
            <a:t>nachweisen können. </a:t>
          </a:r>
        </a:p>
        <a:p>
          <a:r>
            <a:rPr lang="de-DE" sz="1000" baseline="0"/>
            <a:t>Erhalten Sie von Ihrem AG keine Erstattung von Übernachtungskosten, können Sie diese Pauschale in Ihrer Einkommensteuererklärung </a:t>
          </a:r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jedoch </a:t>
          </a:r>
          <a:r>
            <a:rPr lang="de-DE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nicht </a:t>
          </a:r>
          <a:r>
            <a:rPr lang="de-DE" sz="1000" baseline="0"/>
            <a:t>als Werbekosten geltend machen. </a:t>
          </a:r>
        </a:p>
        <a:p>
          <a:pPr>
            <a:lnSpc>
              <a:spcPts val="1100"/>
            </a:lnSpc>
          </a:pPr>
          <a:r>
            <a:rPr lang="de-DE" sz="1000" b="1" baseline="0"/>
            <a:t>Bitte wählen Sie deshalb hier den Zweck Ihrer Reisekostenabrechnung aus</a:t>
          </a:r>
          <a:r>
            <a:rPr lang="de-DE" sz="1000" baseline="0"/>
            <a:t>:</a:t>
          </a:r>
        </a:p>
        <a:p>
          <a:r>
            <a:rPr lang="de-DE" sz="1000" baseline="0"/>
            <a:t>"JA"... Ich erstelle die Abrechnung der Werbekosten für meine persönliche </a:t>
          </a:r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</a:t>
          </a:r>
        </a:p>
        <a:p>
          <a:pPr>
            <a:lnSpc>
              <a:spcPts val="1100"/>
            </a:lnSpc>
          </a:pPr>
          <a:r>
            <a:rPr lang="de-DE" sz="1000" baseline="0"/>
            <a:t>"NEIN" ... Ich erstelle die Abrechnung für die Vorlage bei meinem Arbeitgeber</a:t>
          </a:r>
        </a:p>
        <a:p>
          <a:endParaRPr lang="de-DE" sz="1000" baseline="0"/>
        </a:p>
        <a:p>
          <a:pPr>
            <a:lnSpc>
              <a:spcPts val="1100"/>
            </a:lnSpc>
          </a:pPr>
          <a:r>
            <a:rPr lang="de-DE" sz="1000" u="none" baseline="0"/>
            <a:t>Wenn Sie Ihre Übernachtungsauwendungen anhand v. Belegen nachweisen können, geben Sie diese hier ein.</a:t>
          </a:r>
        </a:p>
        <a:p>
          <a:endParaRPr lang="de-DE" sz="1000" u="sng" baseline="0"/>
        </a:p>
        <a:p>
          <a:pPr>
            <a:lnSpc>
              <a:spcPts val="1100"/>
            </a:lnSpc>
          </a:pPr>
          <a:r>
            <a:rPr lang="de-DE" sz="1000" u="sng" baseline="0"/>
            <a:t>Für Unternehmer:</a:t>
          </a:r>
        </a:p>
        <a:p>
          <a:endParaRPr lang="de-DE" sz="1000" baseline="0"/>
        </a:p>
        <a:p>
          <a:pPr>
            <a:lnSpc>
              <a:spcPts val="1100"/>
            </a:lnSpc>
          </a:pPr>
          <a:r>
            <a:rPr lang="de-DE" sz="1000"/>
            <a:t>Der Unternehmer kann seine tatsächlichen Übernachtungskosten nur über Belege als </a:t>
          </a:r>
          <a:r>
            <a:rPr lang="de-DE" sz="1000" b="1"/>
            <a:t>Betriebskosten</a:t>
          </a:r>
          <a:r>
            <a:rPr lang="de-DE" sz="1000"/>
            <a:t> von der Steuer absetzen</a:t>
          </a:r>
          <a:r>
            <a:rPr lang="de-DE" sz="1000" baseline="0"/>
            <a:t> - </a:t>
          </a:r>
          <a:r>
            <a:rPr lang="de-DE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nicht über Pauschalen</a:t>
          </a:r>
          <a:endParaRPr lang="de-DE" sz="1000" baseline="0"/>
        </a:p>
        <a:p>
          <a:pPr>
            <a:lnSpc>
              <a:spcPts val="1300"/>
            </a:lnSpc>
          </a:pPr>
          <a:endParaRPr lang="de-DE" sz="1000" baseline="0"/>
        </a:p>
      </xdr:txBody>
    </xdr:sp>
    <xdr:clientData/>
  </xdr:twoCellAnchor>
  <xdr:twoCellAnchor>
    <xdr:from>
      <xdr:col>9</xdr:col>
      <xdr:colOff>571500</xdr:colOff>
      <xdr:row>3</xdr:row>
      <xdr:rowOff>85725</xdr:rowOff>
    </xdr:from>
    <xdr:to>
      <xdr:col>35</xdr:col>
      <xdr:colOff>228600</xdr:colOff>
      <xdr:row>4</xdr:row>
      <xdr:rowOff>161925</xdr:rowOff>
    </xdr:to>
    <xdr:grpSp>
      <xdr:nvGrpSpPr>
        <xdr:cNvPr id="5231" name="Gruppieren 49">
          <a:extLst>
            <a:ext uri="{FF2B5EF4-FFF2-40B4-BE49-F238E27FC236}">
              <a16:creationId xmlns:a16="http://schemas.microsoft.com/office/drawing/2014/main" id="{AE83EF36-6E45-4C00-9BF5-351A92794AAA}"/>
            </a:ext>
          </a:extLst>
        </xdr:cNvPr>
        <xdr:cNvGrpSpPr>
          <a:grpSpLocks/>
        </xdr:cNvGrpSpPr>
      </xdr:nvGrpSpPr>
      <xdr:grpSpPr bwMode="auto">
        <a:xfrm>
          <a:off x="7629525" y="685800"/>
          <a:ext cx="6324600" cy="180975"/>
          <a:chOff x="8597905" y="666750"/>
          <a:chExt cx="7351178" cy="169334"/>
        </a:xfrm>
      </xdr:grpSpPr>
      <xdr:cxnSp macro="">
        <xdr:nvCxnSpPr>
          <xdr:cNvPr id="5252" name="Gerade Verbindung mit Pfeil 32">
            <a:extLst>
              <a:ext uri="{FF2B5EF4-FFF2-40B4-BE49-F238E27FC236}">
                <a16:creationId xmlns:a16="http://schemas.microsoft.com/office/drawing/2014/main" id="{420EA49E-5C4E-490E-9BBD-3543C9876996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8597905" y="829737"/>
            <a:ext cx="7351178" cy="6346"/>
          </a:xfrm>
          <a:prstGeom prst="straightConnector1">
            <a:avLst/>
          </a:prstGeom>
          <a:noFill/>
          <a:ln w="9525" algn="ctr">
            <a:solidFill>
              <a:srgbClr val="FF0000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253" name="Gerade Verbindung mit Pfeil 39">
            <a:extLst>
              <a:ext uri="{FF2B5EF4-FFF2-40B4-BE49-F238E27FC236}">
                <a16:creationId xmlns:a16="http://schemas.microsoft.com/office/drawing/2014/main" id="{0D162871-3990-4EF6-8C1E-738C8103EC1E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949083" y="666750"/>
            <a:ext cx="0" cy="169334"/>
          </a:xfrm>
          <a:prstGeom prst="straightConnector1">
            <a:avLst/>
          </a:prstGeom>
          <a:noFill/>
          <a:ln w="9525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352425</xdr:colOff>
      <xdr:row>8</xdr:row>
      <xdr:rowOff>381000</xdr:rowOff>
    </xdr:from>
    <xdr:to>
      <xdr:col>33</xdr:col>
      <xdr:colOff>57150</xdr:colOff>
      <xdr:row>12</xdr:row>
      <xdr:rowOff>104775</xdr:rowOff>
    </xdr:to>
    <xdr:cxnSp macro="">
      <xdr:nvCxnSpPr>
        <xdr:cNvPr id="5232" name="Gerade Verbindung mit Pfeil 30">
          <a:extLst>
            <a:ext uri="{FF2B5EF4-FFF2-40B4-BE49-F238E27FC236}">
              <a16:creationId xmlns:a16="http://schemas.microsoft.com/office/drawing/2014/main" id="{4D96C6D8-2653-4BE4-B08F-B1C3EC2A5C26}"/>
            </a:ext>
          </a:extLst>
        </xdr:cNvPr>
        <xdr:cNvCxnSpPr>
          <a:cxnSpLocks noChangeShapeType="1"/>
        </xdr:cNvCxnSpPr>
      </xdr:nvCxnSpPr>
      <xdr:spPr bwMode="auto">
        <a:xfrm flipH="1">
          <a:off x="10296525" y="1800225"/>
          <a:ext cx="1962150" cy="24479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352425</xdr:colOff>
      <xdr:row>10</xdr:row>
      <xdr:rowOff>895350</xdr:rowOff>
    </xdr:from>
    <xdr:to>
      <xdr:col>32</xdr:col>
      <xdr:colOff>257175</xdr:colOff>
      <xdr:row>14</xdr:row>
      <xdr:rowOff>95250</xdr:rowOff>
    </xdr:to>
    <xdr:cxnSp macro="">
      <xdr:nvCxnSpPr>
        <xdr:cNvPr id="5233" name="Gerade Verbindung mit Pfeil 56">
          <a:extLst>
            <a:ext uri="{FF2B5EF4-FFF2-40B4-BE49-F238E27FC236}">
              <a16:creationId xmlns:a16="http://schemas.microsoft.com/office/drawing/2014/main" id="{5B288E9E-CE0C-406B-B999-16165C746D90}"/>
            </a:ext>
          </a:extLst>
        </xdr:cNvPr>
        <xdr:cNvCxnSpPr>
          <a:cxnSpLocks noChangeShapeType="1"/>
        </xdr:cNvCxnSpPr>
      </xdr:nvCxnSpPr>
      <xdr:spPr bwMode="auto">
        <a:xfrm flipH="1">
          <a:off x="9829800" y="3705225"/>
          <a:ext cx="1866900" cy="14097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463549</xdr:colOff>
      <xdr:row>13</xdr:row>
      <xdr:rowOff>50801</xdr:rowOff>
    </xdr:from>
    <xdr:to>
      <xdr:col>0</xdr:col>
      <xdr:colOff>2127250</xdr:colOff>
      <xdr:row>13</xdr:row>
      <xdr:rowOff>369794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2555C9DF-0AF8-4A25-88D6-9A817666AFD5}"/>
            </a:ext>
          </a:extLst>
        </xdr:cNvPr>
        <xdr:cNvSpPr txBox="1"/>
      </xdr:nvSpPr>
      <xdr:spPr>
        <a:xfrm>
          <a:off x="463549" y="4611595"/>
          <a:ext cx="1663701" cy="3189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Datum: Pflichteingabe</a:t>
          </a:r>
        </a:p>
      </xdr:txBody>
    </xdr:sp>
    <xdr:clientData/>
  </xdr:twoCellAnchor>
  <xdr:twoCellAnchor>
    <xdr:from>
      <xdr:col>32</xdr:col>
      <xdr:colOff>182033</xdr:colOff>
      <xdr:row>18</xdr:row>
      <xdr:rowOff>107949</xdr:rowOff>
    </xdr:from>
    <xdr:to>
      <xdr:col>36</xdr:col>
      <xdr:colOff>243416</xdr:colOff>
      <xdr:row>23</xdr:row>
      <xdr:rowOff>179293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58FFF170-4DB0-4061-9384-F29F64FDB8FF}"/>
            </a:ext>
          </a:extLst>
        </xdr:cNvPr>
        <xdr:cNvSpPr txBox="1"/>
      </xdr:nvSpPr>
      <xdr:spPr>
        <a:xfrm>
          <a:off x="11645651" y="6853890"/>
          <a:ext cx="3109383" cy="22564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Wird dem Arbeitnehmer von seinem Arbeitgeber eine Mahlzeit zur Verfügung gestellt, wird der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Werbungskostenabzug ... tageweise gekürzt, und zwar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um 20 Prozent für ein Frühstück und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um jeweils 40 Prozent für ein Mittag- und Abendessen der für die 24-stündige Abwesenheit geltenden höchsten Verpflegungspauschale. Das entspricht für Auswärtstätigkeiten im Inland einer Kürzung der jeweils zustehenden Verpflegungs-pauschale um 5,60 Euro für ein Frühstück und jeweils 11,20 Euro für ein Mittag- und Abendessen.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Diese typisierende, pauschale Kürzung der Verpflegungspauschale ist tagesbezogen und maximal bis auf 0 Euro vorzunehmen.</a:t>
          </a:r>
        </a:p>
        <a:p>
          <a:pPr>
            <a:lnSpc>
              <a:spcPts val="11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(Ergänztes BMF-Schreiben zur Reform des steuerlichen </a:t>
          </a:r>
          <a:endParaRPr lang="de-DE" sz="1000">
            <a:effectLst/>
          </a:endParaRP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Reisekostenrechts ab 1.1.2014)</a:t>
          </a:r>
          <a:endParaRPr lang="de-DE" sz="1000">
            <a:effectLst/>
          </a:endParaRPr>
        </a:p>
        <a:p>
          <a:pPr>
            <a:lnSpc>
              <a:spcPts val="1000"/>
            </a:lnSpc>
          </a:pPr>
          <a:endParaRPr lang="de-DE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258234</xdr:colOff>
      <xdr:row>35</xdr:row>
      <xdr:rowOff>4918</xdr:rowOff>
    </xdr:from>
    <xdr:to>
      <xdr:col>0</xdr:col>
      <xdr:colOff>1676401</xdr:colOff>
      <xdr:row>37</xdr:row>
      <xdr:rowOff>145676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53CBE70C-26C7-4F2A-BC3B-1E8933DBEBE5}"/>
            </a:ext>
          </a:extLst>
        </xdr:cNvPr>
        <xdr:cNvSpPr txBox="1"/>
      </xdr:nvSpPr>
      <xdr:spPr>
        <a:xfrm>
          <a:off x="258234" y="11053918"/>
          <a:ext cx="1418167" cy="4545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Fügen Sie die Nachweise bei.</a:t>
          </a:r>
        </a:p>
      </xdr:txBody>
    </xdr:sp>
    <xdr:clientData/>
  </xdr:twoCellAnchor>
  <xdr:twoCellAnchor>
    <xdr:from>
      <xdr:col>13</xdr:col>
      <xdr:colOff>276225</xdr:colOff>
      <xdr:row>14</xdr:row>
      <xdr:rowOff>333375</xdr:rowOff>
    </xdr:from>
    <xdr:to>
      <xdr:col>32</xdr:col>
      <xdr:colOff>257175</xdr:colOff>
      <xdr:row>22</xdr:row>
      <xdr:rowOff>133350</xdr:rowOff>
    </xdr:to>
    <xdr:cxnSp macro="">
      <xdr:nvCxnSpPr>
        <xdr:cNvPr id="5237" name="Gerade Verbindung mit Pfeil 56">
          <a:extLst>
            <a:ext uri="{FF2B5EF4-FFF2-40B4-BE49-F238E27FC236}">
              <a16:creationId xmlns:a16="http://schemas.microsoft.com/office/drawing/2014/main" id="{6352BAB3-AC12-4FEA-B69B-C7C5339813E9}"/>
            </a:ext>
          </a:extLst>
        </xdr:cNvPr>
        <xdr:cNvCxnSpPr>
          <a:cxnSpLocks noChangeShapeType="1"/>
        </xdr:cNvCxnSpPr>
      </xdr:nvCxnSpPr>
      <xdr:spPr bwMode="auto">
        <a:xfrm flipH="1" flipV="1">
          <a:off x="9372600" y="5353050"/>
          <a:ext cx="2324100" cy="33051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1981200</xdr:colOff>
      <xdr:row>11</xdr:row>
      <xdr:rowOff>342900</xdr:rowOff>
    </xdr:from>
    <xdr:to>
      <xdr:col>3</xdr:col>
      <xdr:colOff>180975</xdr:colOff>
      <xdr:row>13</xdr:row>
      <xdr:rowOff>161925</xdr:rowOff>
    </xdr:to>
    <xdr:cxnSp macro="">
      <xdr:nvCxnSpPr>
        <xdr:cNvPr id="5238" name="Gerade Verbindung mit Pfeil 56">
          <a:extLst>
            <a:ext uri="{FF2B5EF4-FFF2-40B4-BE49-F238E27FC236}">
              <a16:creationId xmlns:a16="http://schemas.microsoft.com/office/drawing/2014/main" id="{1CF58B71-3F84-4940-9349-4652D9ECE1E4}"/>
            </a:ext>
          </a:extLst>
        </xdr:cNvPr>
        <xdr:cNvCxnSpPr>
          <a:cxnSpLocks noChangeShapeType="1"/>
        </xdr:cNvCxnSpPr>
      </xdr:nvCxnSpPr>
      <xdr:spPr bwMode="auto">
        <a:xfrm flipV="1">
          <a:off x="1981200" y="4048125"/>
          <a:ext cx="2505075" cy="6953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409575</xdr:colOff>
      <xdr:row>9</xdr:row>
      <xdr:rowOff>781050</xdr:rowOff>
    </xdr:from>
    <xdr:to>
      <xdr:col>1</xdr:col>
      <xdr:colOff>409575</xdr:colOff>
      <xdr:row>10</xdr:row>
      <xdr:rowOff>323850</xdr:rowOff>
    </xdr:to>
    <xdr:cxnSp macro="">
      <xdr:nvCxnSpPr>
        <xdr:cNvPr id="5239" name="Gerade Verbindung mit Pfeil 56">
          <a:extLst>
            <a:ext uri="{FF2B5EF4-FFF2-40B4-BE49-F238E27FC236}">
              <a16:creationId xmlns:a16="http://schemas.microsoft.com/office/drawing/2014/main" id="{FD9CEFA2-7FBC-492B-8997-5F3F2B1AD5B3}"/>
            </a:ext>
          </a:extLst>
        </xdr:cNvPr>
        <xdr:cNvCxnSpPr>
          <a:cxnSpLocks noChangeShapeType="1"/>
        </xdr:cNvCxnSpPr>
      </xdr:nvCxnSpPr>
      <xdr:spPr bwMode="auto">
        <a:xfrm>
          <a:off x="2905125" y="2628900"/>
          <a:ext cx="0" cy="6381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381000</xdr:colOff>
      <xdr:row>9</xdr:row>
      <xdr:rowOff>771525</xdr:rowOff>
    </xdr:from>
    <xdr:to>
      <xdr:col>2</xdr:col>
      <xdr:colOff>400050</xdr:colOff>
      <xdr:row>10</xdr:row>
      <xdr:rowOff>352425</xdr:rowOff>
    </xdr:to>
    <xdr:cxnSp macro="">
      <xdr:nvCxnSpPr>
        <xdr:cNvPr id="5240" name="Gerade Verbindung mit Pfeil 56">
          <a:extLst>
            <a:ext uri="{FF2B5EF4-FFF2-40B4-BE49-F238E27FC236}">
              <a16:creationId xmlns:a16="http://schemas.microsoft.com/office/drawing/2014/main" id="{BE982A16-9AEE-4837-AC08-28C5DE11C2CF}"/>
            </a:ext>
          </a:extLst>
        </xdr:cNvPr>
        <xdr:cNvCxnSpPr>
          <a:cxnSpLocks noChangeShapeType="1"/>
        </xdr:cNvCxnSpPr>
      </xdr:nvCxnSpPr>
      <xdr:spPr bwMode="auto">
        <a:xfrm flipH="1">
          <a:off x="3762375" y="2619375"/>
          <a:ext cx="19050" cy="6762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257175</xdr:colOff>
      <xdr:row>23</xdr:row>
      <xdr:rowOff>0</xdr:rowOff>
    </xdr:from>
    <xdr:to>
      <xdr:col>32</xdr:col>
      <xdr:colOff>295275</xdr:colOff>
      <xdr:row>26</xdr:row>
      <xdr:rowOff>104775</xdr:rowOff>
    </xdr:to>
    <xdr:cxnSp macro="">
      <xdr:nvCxnSpPr>
        <xdr:cNvPr id="5241" name="Gerade Verbindung mit Pfeil 56">
          <a:extLst>
            <a:ext uri="{FF2B5EF4-FFF2-40B4-BE49-F238E27FC236}">
              <a16:creationId xmlns:a16="http://schemas.microsoft.com/office/drawing/2014/main" id="{D1614AE1-D24E-4AF1-9621-4E8E3F13E30D}"/>
            </a:ext>
          </a:extLst>
        </xdr:cNvPr>
        <xdr:cNvCxnSpPr>
          <a:cxnSpLocks noChangeShapeType="1"/>
        </xdr:cNvCxnSpPr>
      </xdr:nvCxnSpPr>
      <xdr:spPr bwMode="auto">
        <a:xfrm flipH="1">
          <a:off x="8210550" y="8963025"/>
          <a:ext cx="3524250" cy="6096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1676400</xdr:colOff>
      <xdr:row>35</xdr:row>
      <xdr:rowOff>95250</xdr:rowOff>
    </xdr:from>
    <xdr:to>
      <xdr:col>0</xdr:col>
      <xdr:colOff>2447925</xdr:colOff>
      <xdr:row>36</xdr:row>
      <xdr:rowOff>47625</xdr:rowOff>
    </xdr:to>
    <xdr:cxnSp macro="">
      <xdr:nvCxnSpPr>
        <xdr:cNvPr id="5242" name="Gerade Verbindung mit Pfeil 56">
          <a:extLst>
            <a:ext uri="{FF2B5EF4-FFF2-40B4-BE49-F238E27FC236}">
              <a16:creationId xmlns:a16="http://schemas.microsoft.com/office/drawing/2014/main" id="{354B03D6-985C-47C9-AD18-8FE6E0F7C62E}"/>
            </a:ext>
          </a:extLst>
        </xdr:cNvPr>
        <xdr:cNvCxnSpPr>
          <a:cxnSpLocks noChangeShapeType="1"/>
          <a:stCxn id="16" idx="3"/>
        </xdr:cNvCxnSpPr>
      </xdr:nvCxnSpPr>
      <xdr:spPr bwMode="auto">
        <a:xfrm flipV="1">
          <a:off x="1676400" y="10982325"/>
          <a:ext cx="771525" cy="1428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1676400</xdr:colOff>
      <xdr:row>29</xdr:row>
      <xdr:rowOff>104775</xdr:rowOff>
    </xdr:from>
    <xdr:to>
      <xdr:col>2</xdr:col>
      <xdr:colOff>0</xdr:colOff>
      <xdr:row>36</xdr:row>
      <xdr:rowOff>47625</xdr:rowOff>
    </xdr:to>
    <xdr:cxnSp macro="">
      <xdr:nvCxnSpPr>
        <xdr:cNvPr id="5243" name="Gerade Verbindung mit Pfeil 56">
          <a:extLst>
            <a:ext uri="{FF2B5EF4-FFF2-40B4-BE49-F238E27FC236}">
              <a16:creationId xmlns:a16="http://schemas.microsoft.com/office/drawing/2014/main" id="{4AB0149A-F6A2-47D7-B436-8DDAAD270CE9}"/>
            </a:ext>
          </a:extLst>
        </xdr:cNvPr>
        <xdr:cNvCxnSpPr>
          <a:cxnSpLocks noChangeShapeType="1"/>
          <a:stCxn id="16" idx="3"/>
        </xdr:cNvCxnSpPr>
      </xdr:nvCxnSpPr>
      <xdr:spPr bwMode="auto">
        <a:xfrm flipV="1">
          <a:off x="1676400" y="10048875"/>
          <a:ext cx="1704975" cy="10763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361950</xdr:colOff>
      <xdr:row>4</xdr:row>
      <xdr:rowOff>137583</xdr:rowOff>
    </xdr:from>
    <xdr:to>
      <xdr:col>0</xdr:col>
      <xdr:colOff>2025651</xdr:colOff>
      <xdr:row>6</xdr:row>
      <xdr:rowOff>123824</xdr:rowOff>
    </xdr:to>
    <xdr:sp macro="" textlink="">
      <xdr:nvSpPr>
        <xdr:cNvPr id="42" name="Textfeld 41">
          <a:extLst>
            <a:ext uri="{FF2B5EF4-FFF2-40B4-BE49-F238E27FC236}">
              <a16:creationId xmlns:a16="http://schemas.microsoft.com/office/drawing/2014/main" id="{147DF14A-BCC9-49A0-A526-0918A7263EDF}"/>
            </a:ext>
          </a:extLst>
        </xdr:cNvPr>
        <xdr:cNvSpPr txBox="1"/>
      </xdr:nvSpPr>
      <xdr:spPr>
        <a:xfrm>
          <a:off x="361950" y="842433"/>
          <a:ext cx="1663701" cy="338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Pflichteingaben</a:t>
          </a:r>
        </a:p>
        <a:p>
          <a:endParaRPr lang="de-DE" sz="1100"/>
        </a:p>
      </xdr:txBody>
    </xdr:sp>
    <xdr:clientData/>
  </xdr:twoCellAnchor>
  <xdr:twoCellAnchor>
    <xdr:from>
      <xdr:col>0</xdr:col>
      <xdr:colOff>1876425</xdr:colOff>
      <xdr:row>2</xdr:row>
      <xdr:rowOff>190500</xdr:rowOff>
    </xdr:from>
    <xdr:to>
      <xdr:col>4</xdr:col>
      <xdr:colOff>228600</xdr:colOff>
      <xdr:row>5</xdr:row>
      <xdr:rowOff>0</xdr:rowOff>
    </xdr:to>
    <xdr:cxnSp macro="">
      <xdr:nvCxnSpPr>
        <xdr:cNvPr id="5245" name="Gerade Verbindung mit Pfeil 56">
          <a:extLst>
            <a:ext uri="{FF2B5EF4-FFF2-40B4-BE49-F238E27FC236}">
              <a16:creationId xmlns:a16="http://schemas.microsoft.com/office/drawing/2014/main" id="{00188950-9F40-4044-961D-6C88EF543A14}"/>
            </a:ext>
          </a:extLst>
        </xdr:cNvPr>
        <xdr:cNvCxnSpPr>
          <a:cxnSpLocks noChangeShapeType="1"/>
        </xdr:cNvCxnSpPr>
      </xdr:nvCxnSpPr>
      <xdr:spPr bwMode="auto">
        <a:xfrm flipV="1">
          <a:off x="1876425" y="542925"/>
          <a:ext cx="3248025" cy="4095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32</xdr:col>
      <xdr:colOff>295275</xdr:colOff>
      <xdr:row>33</xdr:row>
      <xdr:rowOff>142874</xdr:rowOff>
    </xdr:from>
    <xdr:to>
      <xdr:col>36</xdr:col>
      <xdr:colOff>342900</xdr:colOff>
      <xdr:row>37</xdr:row>
      <xdr:rowOff>123264</xdr:rowOff>
    </xdr:to>
    <xdr:sp macro="" textlink="">
      <xdr:nvSpPr>
        <xdr:cNvPr id="49" name="Textfeld 48">
          <a:extLst>
            <a:ext uri="{FF2B5EF4-FFF2-40B4-BE49-F238E27FC236}">
              <a16:creationId xmlns:a16="http://schemas.microsoft.com/office/drawing/2014/main" id="{E91723A7-694D-4687-AF46-F213AA34CB6E}"/>
            </a:ext>
          </a:extLst>
        </xdr:cNvPr>
        <xdr:cNvSpPr txBox="1"/>
      </xdr:nvSpPr>
      <xdr:spPr>
        <a:xfrm>
          <a:off x="11758893" y="10866903"/>
          <a:ext cx="3095625" cy="619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Fügen Sie hier die Summe Ihrer sonstigen aufwendungen anhand</a:t>
          </a:r>
          <a:r>
            <a:rPr lang="de-DE" sz="1100" baseline="0"/>
            <a:t> der vorliegenden Nachweise ein (z. B. 5 EUR Pargebühren)</a:t>
          </a:r>
          <a:endParaRPr lang="de-DE" sz="1100"/>
        </a:p>
      </xdr:txBody>
    </xdr:sp>
    <xdr:clientData/>
  </xdr:twoCellAnchor>
  <xdr:twoCellAnchor>
    <xdr:from>
      <xdr:col>17</xdr:col>
      <xdr:colOff>19050</xdr:colOff>
      <xdr:row>35</xdr:row>
      <xdr:rowOff>19050</xdr:rowOff>
    </xdr:from>
    <xdr:to>
      <xdr:col>32</xdr:col>
      <xdr:colOff>400050</xdr:colOff>
      <xdr:row>35</xdr:row>
      <xdr:rowOff>66675</xdr:rowOff>
    </xdr:to>
    <xdr:cxnSp macro="">
      <xdr:nvCxnSpPr>
        <xdr:cNvPr id="5247" name="Gerade Verbindung mit Pfeil 56">
          <a:extLst>
            <a:ext uri="{FF2B5EF4-FFF2-40B4-BE49-F238E27FC236}">
              <a16:creationId xmlns:a16="http://schemas.microsoft.com/office/drawing/2014/main" id="{14CEC20D-1884-42B9-B7FD-9DE474320B37}"/>
            </a:ext>
          </a:extLst>
        </xdr:cNvPr>
        <xdr:cNvCxnSpPr>
          <a:cxnSpLocks noChangeShapeType="1"/>
        </xdr:cNvCxnSpPr>
      </xdr:nvCxnSpPr>
      <xdr:spPr bwMode="auto">
        <a:xfrm flipH="1">
          <a:off x="10982325" y="10906125"/>
          <a:ext cx="857250" cy="476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800100</xdr:colOff>
      <xdr:row>6</xdr:row>
      <xdr:rowOff>190500</xdr:rowOff>
    </xdr:from>
    <xdr:to>
      <xdr:col>32</xdr:col>
      <xdr:colOff>247650</xdr:colOff>
      <xdr:row>9</xdr:row>
      <xdr:rowOff>885825</xdr:rowOff>
    </xdr:to>
    <xdr:cxnSp macro="">
      <xdr:nvCxnSpPr>
        <xdr:cNvPr id="5248" name="Gerade Verbindung mit Pfeil 30">
          <a:extLst>
            <a:ext uri="{FF2B5EF4-FFF2-40B4-BE49-F238E27FC236}">
              <a16:creationId xmlns:a16="http://schemas.microsoft.com/office/drawing/2014/main" id="{1E5079CF-AF8E-4389-95FA-5926C510D3C6}"/>
            </a:ext>
          </a:extLst>
        </xdr:cNvPr>
        <xdr:cNvCxnSpPr>
          <a:cxnSpLocks noChangeShapeType="1"/>
        </xdr:cNvCxnSpPr>
      </xdr:nvCxnSpPr>
      <xdr:spPr bwMode="auto">
        <a:xfrm flipH="1" flipV="1">
          <a:off x="7858125" y="1247775"/>
          <a:ext cx="3829050" cy="14859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869158</xdr:colOff>
      <xdr:row>2</xdr:row>
      <xdr:rowOff>238125</xdr:rowOff>
    </xdr:from>
    <xdr:to>
      <xdr:col>17</xdr:col>
      <xdr:colOff>3</xdr:colOff>
      <xdr:row>7</xdr:row>
      <xdr:rowOff>90347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488BCD09-D7B3-44EA-A1D9-108357F81D85}"/>
            </a:ext>
          </a:extLst>
        </xdr:cNvPr>
        <xdr:cNvSpPr txBox="1"/>
      </xdr:nvSpPr>
      <xdr:spPr>
        <a:xfrm>
          <a:off x="7940070" y="585507"/>
          <a:ext cx="3041698" cy="7935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1100" u="sng"/>
            <a:t>Verpflegungspauschalen bei Abwesenheit von</a:t>
          </a:r>
        </a:p>
        <a:p>
          <a:r>
            <a:rPr lang="de-DE" sz="1100" baseline="0"/>
            <a:t>&gt; 8 Std. und für An-/Abreisetage vor/nach einer </a:t>
          </a:r>
          <a:br>
            <a:rPr lang="de-DE" sz="1100" baseline="0"/>
          </a:br>
          <a:r>
            <a:rPr lang="de-DE" sz="1100" baseline="0"/>
            <a:t>   auswärtigen Übernachtung               ... 14,00 EUR</a:t>
          </a:r>
        </a:p>
        <a:p>
          <a:r>
            <a:rPr lang="de-DE" sz="1100" baseline="0"/>
            <a:t>24 Std.   		         ... 28,00 EUR</a:t>
          </a:r>
          <a:endParaRPr lang="de-DE" sz="1100"/>
        </a:p>
      </xdr:txBody>
    </xdr:sp>
    <xdr:clientData fLocksWithSheet="0"/>
  </xdr:twoCellAnchor>
  <xdr:twoCellAnchor>
    <xdr:from>
      <xdr:col>0</xdr:col>
      <xdr:colOff>1895475</xdr:colOff>
      <xdr:row>4</xdr:row>
      <xdr:rowOff>142875</xdr:rowOff>
    </xdr:from>
    <xdr:to>
      <xdr:col>9</xdr:col>
      <xdr:colOff>123825</xdr:colOff>
      <xdr:row>5</xdr:row>
      <xdr:rowOff>57150</xdr:rowOff>
    </xdr:to>
    <xdr:cxnSp macro="">
      <xdr:nvCxnSpPr>
        <xdr:cNvPr id="5250" name="Gerade Verbindung mit Pfeil 4">
          <a:extLst>
            <a:ext uri="{FF2B5EF4-FFF2-40B4-BE49-F238E27FC236}">
              <a16:creationId xmlns:a16="http://schemas.microsoft.com/office/drawing/2014/main" id="{6ECB3A65-981C-493A-BE3A-D373AD33CFA7}"/>
            </a:ext>
          </a:extLst>
        </xdr:cNvPr>
        <xdr:cNvCxnSpPr>
          <a:cxnSpLocks noChangeShapeType="1"/>
        </xdr:cNvCxnSpPr>
      </xdr:nvCxnSpPr>
      <xdr:spPr bwMode="auto">
        <a:xfrm flipV="1">
          <a:off x="1895475" y="847725"/>
          <a:ext cx="5286375" cy="1619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1905000</xdr:colOff>
      <xdr:row>6</xdr:row>
      <xdr:rowOff>0</xdr:rowOff>
    </xdr:from>
    <xdr:to>
      <xdr:col>9</xdr:col>
      <xdr:colOff>123825</xdr:colOff>
      <xdr:row>6</xdr:row>
      <xdr:rowOff>66675</xdr:rowOff>
    </xdr:to>
    <xdr:cxnSp macro="">
      <xdr:nvCxnSpPr>
        <xdr:cNvPr id="5251" name="Gerade Verbindung mit Pfeil 6">
          <a:extLst>
            <a:ext uri="{FF2B5EF4-FFF2-40B4-BE49-F238E27FC236}">
              <a16:creationId xmlns:a16="http://schemas.microsoft.com/office/drawing/2014/main" id="{A7CBAE6D-595B-4AAB-A5C9-BB5304F80444}"/>
            </a:ext>
          </a:extLst>
        </xdr:cNvPr>
        <xdr:cNvCxnSpPr>
          <a:cxnSpLocks noChangeShapeType="1"/>
        </xdr:cNvCxnSpPr>
      </xdr:nvCxnSpPr>
      <xdr:spPr bwMode="auto">
        <a:xfrm>
          <a:off x="1905000" y="1057275"/>
          <a:ext cx="5276850" cy="666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Larissa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topLeftCell="B1" zoomScale="90" zoomScaleNormal="90" zoomScaleSheetLayoutView="90" workbookViewId="0">
      <selection activeCell="M7" sqref="M7:N30"/>
    </sheetView>
  </sheetViews>
  <sheetFormatPr baseColWidth="10" defaultRowHeight="12.75" x14ac:dyDescent="0.2"/>
  <cols>
    <col min="1" max="1" width="9.7109375" style="1" customWidth="1"/>
    <col min="2" max="2" width="7.5703125" style="4" customWidth="1"/>
    <col min="3" max="3" width="7" style="4" customWidth="1"/>
    <col min="4" max="6" width="10.5703125" style="3" customWidth="1"/>
    <col min="7" max="7" width="13" style="3" customWidth="1"/>
    <col min="8" max="8" width="7.5703125" style="1" customWidth="1"/>
    <col min="9" max="9" width="22.5703125" customWidth="1"/>
    <col min="10" max="10" width="35.140625" customWidth="1"/>
    <col min="11" max="11" width="10.42578125" customWidth="1"/>
    <col min="12" max="12" width="14" customWidth="1"/>
    <col min="13" max="13" width="10.140625" style="1" customWidth="1"/>
    <col min="14" max="14" width="7.7109375" customWidth="1"/>
    <col min="15" max="15" width="9.5703125" customWidth="1"/>
    <col min="16" max="16" width="10" customWidth="1"/>
    <col min="17" max="17" width="13.5703125" customWidth="1"/>
  </cols>
  <sheetData>
    <row r="1" spans="1:17" ht="23.25" customHeight="1" thickBot="1" x14ac:dyDescent="0.25">
      <c r="A1" s="285" t="s">
        <v>311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7"/>
    </row>
    <row r="2" spans="1:17" ht="4.5" customHeight="1" thickBot="1" x14ac:dyDescent="0.25">
      <c r="B2" s="1"/>
      <c r="C2" s="1"/>
      <c r="D2"/>
      <c r="E2"/>
      <c r="F2"/>
      <c r="G2"/>
    </row>
    <row r="3" spans="1:17" ht="13.5" thickBot="1" x14ac:dyDescent="0.25">
      <c r="A3" s="288" t="s">
        <v>0</v>
      </c>
      <c r="B3" s="289"/>
      <c r="C3" s="289"/>
      <c r="D3" s="290"/>
      <c r="E3" s="86"/>
      <c r="F3" s="86"/>
      <c r="G3" s="86"/>
      <c r="H3" s="17" t="s">
        <v>25</v>
      </c>
      <c r="I3" s="19"/>
      <c r="J3" s="109"/>
      <c r="K3" s="296" t="s">
        <v>283</v>
      </c>
      <c r="L3" s="296"/>
      <c r="M3" s="297"/>
      <c r="N3" s="298"/>
      <c r="O3" s="299"/>
      <c r="P3" s="299"/>
      <c r="Q3" s="300"/>
    </row>
    <row r="4" spans="1:17" ht="13.5" thickBot="1" x14ac:dyDescent="0.25">
      <c r="A4" s="58"/>
      <c r="B4" s="59"/>
      <c r="C4" s="59"/>
      <c r="D4" s="60"/>
      <c r="E4" s="60"/>
      <c r="F4" s="60"/>
      <c r="G4" s="60"/>
      <c r="H4" s="18" t="s">
        <v>24</v>
      </c>
      <c r="I4" s="19"/>
      <c r="J4" s="57"/>
      <c r="M4" s="5"/>
      <c r="N4" s="45"/>
      <c r="O4" s="45"/>
      <c r="P4" s="45"/>
      <c r="Q4" s="45"/>
    </row>
    <row r="5" spans="1:17" ht="13.5" thickBot="1" x14ac:dyDescent="0.25">
      <c r="A5" s="288" t="s">
        <v>281</v>
      </c>
      <c r="B5" s="289"/>
      <c r="C5" s="289"/>
      <c r="D5" s="290"/>
      <c r="E5" s="86"/>
      <c r="F5" s="86"/>
      <c r="G5" s="86"/>
      <c r="H5" s="17"/>
      <c r="I5" s="61" t="s">
        <v>16</v>
      </c>
      <c r="J5" s="57"/>
      <c r="M5" s="5"/>
      <c r="N5" s="52"/>
      <c r="O5" s="52"/>
      <c r="P5" s="52"/>
      <c r="Q5" s="52"/>
    </row>
    <row r="6" spans="1:17" ht="10.5" customHeight="1" thickBot="1" x14ac:dyDescent="0.25">
      <c r="A6" s="9"/>
      <c r="I6" s="29"/>
    </row>
    <row r="7" spans="1:17" s="8" customFormat="1" ht="12.75" customHeight="1" thickBot="1" x14ac:dyDescent="0.25">
      <c r="A7" s="293" t="s">
        <v>13</v>
      </c>
      <c r="B7" s="279"/>
      <c r="C7" s="279"/>
      <c r="D7" s="279"/>
      <c r="E7" s="279"/>
      <c r="F7" s="279"/>
      <c r="G7" s="279"/>
      <c r="H7" s="280"/>
      <c r="I7" s="46" t="s">
        <v>277</v>
      </c>
      <c r="J7" s="50" t="s">
        <v>282</v>
      </c>
      <c r="K7" s="93"/>
      <c r="L7" s="94" t="s">
        <v>309</v>
      </c>
      <c r="M7" s="279" t="s">
        <v>14</v>
      </c>
      <c r="N7" s="280"/>
      <c r="O7" s="293" t="s">
        <v>15</v>
      </c>
      <c r="P7" s="280"/>
      <c r="Q7" s="28" t="s">
        <v>10</v>
      </c>
    </row>
    <row r="8" spans="1:17" s="11" customFormat="1" ht="51" customHeight="1" thickBot="1" x14ac:dyDescent="0.25">
      <c r="A8" s="62" t="s">
        <v>7</v>
      </c>
      <c r="B8" s="63" t="s">
        <v>12</v>
      </c>
      <c r="C8" s="63" t="s">
        <v>8</v>
      </c>
      <c r="D8" s="63" t="s">
        <v>303</v>
      </c>
      <c r="E8" s="281" t="s">
        <v>304</v>
      </c>
      <c r="F8" s="282"/>
      <c r="G8" s="283"/>
      <c r="H8" s="64" t="s">
        <v>9</v>
      </c>
      <c r="I8" s="47" t="s">
        <v>301</v>
      </c>
      <c r="J8" s="47" t="s">
        <v>1</v>
      </c>
      <c r="K8" s="65" t="s">
        <v>300</v>
      </c>
      <c r="L8" s="65" t="s">
        <v>310</v>
      </c>
      <c r="M8" s="66" t="s">
        <v>21</v>
      </c>
      <c r="N8" s="64" t="s">
        <v>26</v>
      </c>
      <c r="O8" s="62" t="s">
        <v>20</v>
      </c>
      <c r="P8" s="67" t="s">
        <v>2</v>
      </c>
      <c r="Q8" s="85" t="s">
        <v>284</v>
      </c>
    </row>
    <row r="9" spans="1:17" s="8" customFormat="1" ht="12.75" customHeight="1" thickBot="1" x14ac:dyDescent="0.25">
      <c r="A9" s="77" t="s">
        <v>11</v>
      </c>
      <c r="B9" s="294" t="s">
        <v>18</v>
      </c>
      <c r="C9" s="295"/>
      <c r="D9" s="76"/>
      <c r="E9" s="87" t="s">
        <v>305</v>
      </c>
      <c r="F9" s="87" t="s">
        <v>306</v>
      </c>
      <c r="G9" s="87" t="s">
        <v>307</v>
      </c>
      <c r="H9" s="75" t="s">
        <v>19</v>
      </c>
      <c r="I9" s="68" t="s">
        <v>302</v>
      </c>
      <c r="J9" s="69" t="s">
        <v>280</v>
      </c>
      <c r="K9" s="70" t="s">
        <v>5</v>
      </c>
      <c r="L9" s="70" t="str">
        <f>+K9</f>
        <v>EUR</v>
      </c>
      <c r="M9" s="71" t="s">
        <v>6</v>
      </c>
      <c r="N9" s="68" t="s">
        <v>5</v>
      </c>
      <c r="O9" s="72" t="s">
        <v>5</v>
      </c>
      <c r="P9" s="73" t="s">
        <v>5</v>
      </c>
      <c r="Q9" s="74" t="s">
        <v>5</v>
      </c>
    </row>
    <row r="10" spans="1:17" s="10" customFormat="1" thickBot="1" x14ac:dyDescent="0.25">
      <c r="A10" s="95">
        <v>42605</v>
      </c>
      <c r="B10" s="96">
        <v>0.29166666666666669</v>
      </c>
      <c r="C10" s="97">
        <v>1</v>
      </c>
      <c r="D10" s="98"/>
      <c r="E10" s="99"/>
      <c r="F10" s="99"/>
      <c r="G10" s="99"/>
      <c r="H10" s="100">
        <f t="shared" ref="H10:H29" si="0">C10-B10</f>
        <v>0.70833333333333326</v>
      </c>
      <c r="I10" s="101" t="s">
        <v>312</v>
      </c>
      <c r="J10" s="102"/>
      <c r="K10" s="103">
        <f>IF($I$5="ja",IF(H10&lt;TIME(8,0,0),0,IF(H10&lt;TIME(23,59,59),12,24)),"")</f>
        <v>12</v>
      </c>
      <c r="L10" s="103">
        <f>+K10+Kürzung!F5</f>
        <v>12</v>
      </c>
      <c r="M10" s="104"/>
      <c r="N10" s="105">
        <f t="shared" ref="N10:N29" si="1">M10*0.3</f>
        <v>0</v>
      </c>
      <c r="O10" s="106" t="str">
        <f>IF(AND($I$5="ja",D10="ja"),IF(P10="",20,""),"")</f>
        <v/>
      </c>
      <c r="P10" s="107"/>
      <c r="Q10" s="108"/>
    </row>
    <row r="11" spans="1:17" s="10" customFormat="1" thickBot="1" x14ac:dyDescent="0.25">
      <c r="A11" s="95">
        <v>42606</v>
      </c>
      <c r="B11" s="80">
        <v>0</v>
      </c>
      <c r="C11" s="97">
        <v>1</v>
      </c>
      <c r="D11" s="32" t="s">
        <v>16</v>
      </c>
      <c r="E11" s="88" t="s">
        <v>16</v>
      </c>
      <c r="F11" s="88"/>
      <c r="G11" s="88"/>
      <c r="H11" s="43">
        <f t="shared" si="0"/>
        <v>1</v>
      </c>
      <c r="I11" s="101" t="s">
        <v>312</v>
      </c>
      <c r="J11" s="54"/>
      <c r="K11" s="26">
        <f t="shared" ref="K11:K29" si="2">IF($I$5="ja",IF(H11&lt;TIME(8,0,0),0,IF(H11&lt;TIME(23,59,59),12,24)),"")</f>
        <v>24</v>
      </c>
      <c r="L11" s="26">
        <f>+K11+Kürzung!F6</f>
        <v>24</v>
      </c>
      <c r="M11" s="37"/>
      <c r="N11" s="25">
        <f t="shared" si="1"/>
        <v>0</v>
      </c>
      <c r="O11" s="56">
        <f t="shared" ref="O11:O29" si="3">IF(AND($I$5="ja",D11="ja"),IF(P11="",20,""),"")</f>
        <v>20</v>
      </c>
      <c r="P11" s="38"/>
      <c r="Q11" s="39"/>
    </row>
    <row r="12" spans="1:17" s="10" customFormat="1" thickBot="1" x14ac:dyDescent="0.25">
      <c r="A12" s="95">
        <v>42607</v>
      </c>
      <c r="B12" s="80">
        <v>0</v>
      </c>
      <c r="C12" s="97">
        <v>1</v>
      </c>
      <c r="D12" s="32" t="s">
        <v>16</v>
      </c>
      <c r="E12" s="88" t="s">
        <v>16</v>
      </c>
      <c r="F12" s="88"/>
      <c r="G12" s="88"/>
      <c r="H12" s="43">
        <f t="shared" si="0"/>
        <v>1</v>
      </c>
      <c r="I12" s="101" t="s">
        <v>312</v>
      </c>
      <c r="J12" s="54"/>
      <c r="K12" s="26">
        <f t="shared" si="2"/>
        <v>24</v>
      </c>
      <c r="L12" s="26">
        <f>+K12+Kürzung!F7</f>
        <v>24</v>
      </c>
      <c r="M12" s="37"/>
      <c r="N12" s="25">
        <f t="shared" si="1"/>
        <v>0</v>
      </c>
      <c r="O12" s="56">
        <f t="shared" si="3"/>
        <v>20</v>
      </c>
      <c r="P12" s="38"/>
      <c r="Q12" s="39"/>
    </row>
    <row r="13" spans="1:17" s="10" customFormat="1" ht="12" x14ac:dyDescent="0.2">
      <c r="A13" s="95">
        <v>42608</v>
      </c>
      <c r="B13" s="80">
        <v>0</v>
      </c>
      <c r="C13" s="82">
        <v>0.29166666666666669</v>
      </c>
      <c r="D13" s="32" t="s">
        <v>16</v>
      </c>
      <c r="E13" s="88" t="s">
        <v>16</v>
      </c>
      <c r="F13" s="88"/>
      <c r="G13" s="88"/>
      <c r="H13" s="43">
        <f t="shared" si="0"/>
        <v>0.29166666666666669</v>
      </c>
      <c r="I13" s="101" t="s">
        <v>312</v>
      </c>
      <c r="J13" s="54"/>
      <c r="K13" s="26">
        <f t="shared" si="2"/>
        <v>0</v>
      </c>
      <c r="L13" s="26">
        <f>+K13+Kürzung!F8</f>
        <v>0</v>
      </c>
      <c r="M13" s="37"/>
      <c r="N13" s="25">
        <f t="shared" si="1"/>
        <v>0</v>
      </c>
      <c r="O13" s="56">
        <f t="shared" si="3"/>
        <v>20</v>
      </c>
      <c r="P13" s="38"/>
      <c r="Q13" s="39"/>
    </row>
    <row r="14" spans="1:17" s="10" customFormat="1" ht="12" x14ac:dyDescent="0.2">
      <c r="A14" s="31"/>
      <c r="B14" s="81"/>
      <c r="C14" s="82"/>
      <c r="D14" s="32"/>
      <c r="E14" s="88"/>
      <c r="F14" s="88"/>
      <c r="G14" s="88"/>
      <c r="H14" s="43">
        <f t="shared" si="0"/>
        <v>0</v>
      </c>
      <c r="I14" s="33"/>
      <c r="J14" s="54"/>
      <c r="K14" s="26">
        <f t="shared" si="2"/>
        <v>0</v>
      </c>
      <c r="L14" s="26">
        <f>+K14+Kürzung!F9</f>
        <v>0</v>
      </c>
      <c r="M14" s="37"/>
      <c r="N14" s="25">
        <f t="shared" si="1"/>
        <v>0</v>
      </c>
      <c r="O14" s="56" t="str">
        <f t="shared" si="3"/>
        <v/>
      </c>
      <c r="P14" s="38"/>
      <c r="Q14" s="39"/>
    </row>
    <row r="15" spans="1:17" s="10" customFormat="1" ht="12" x14ac:dyDescent="0.2">
      <c r="A15" s="31"/>
      <c r="B15" s="81"/>
      <c r="C15" s="82"/>
      <c r="D15" s="32"/>
      <c r="E15" s="88"/>
      <c r="F15" s="88"/>
      <c r="G15" s="88"/>
      <c r="H15" s="43">
        <f t="shared" si="0"/>
        <v>0</v>
      </c>
      <c r="I15" s="33"/>
      <c r="J15" s="54"/>
      <c r="K15" s="26">
        <f t="shared" si="2"/>
        <v>0</v>
      </c>
      <c r="L15" s="26" t="e">
        <f>+K15+Kürzung!F10</f>
        <v>#REF!</v>
      </c>
      <c r="M15" s="37"/>
      <c r="N15" s="25">
        <f t="shared" si="1"/>
        <v>0</v>
      </c>
      <c r="O15" s="56" t="str">
        <f t="shared" si="3"/>
        <v/>
      </c>
      <c r="P15" s="38"/>
      <c r="Q15" s="39"/>
    </row>
    <row r="16" spans="1:17" s="10" customFormat="1" ht="12" x14ac:dyDescent="0.2">
      <c r="A16" s="31"/>
      <c r="B16" s="81"/>
      <c r="C16" s="82"/>
      <c r="D16" s="32"/>
      <c r="E16" s="88"/>
      <c r="F16" s="88"/>
      <c r="G16" s="88"/>
      <c r="H16" s="43">
        <f t="shared" si="0"/>
        <v>0</v>
      </c>
      <c r="I16" s="33"/>
      <c r="J16" s="54"/>
      <c r="K16" s="26">
        <f t="shared" si="2"/>
        <v>0</v>
      </c>
      <c r="L16" s="26">
        <f>+K16+Kürzung!F11</f>
        <v>0</v>
      </c>
      <c r="M16" s="37"/>
      <c r="N16" s="25">
        <f t="shared" si="1"/>
        <v>0</v>
      </c>
      <c r="O16" s="56" t="str">
        <f t="shared" si="3"/>
        <v/>
      </c>
      <c r="P16" s="38"/>
      <c r="Q16" s="39"/>
    </row>
    <row r="17" spans="1:17" s="10" customFormat="1" ht="12" x14ac:dyDescent="0.2">
      <c r="A17" s="31"/>
      <c r="B17" s="81"/>
      <c r="C17" s="82"/>
      <c r="D17" s="32"/>
      <c r="E17" s="88"/>
      <c r="F17" s="88"/>
      <c r="G17" s="88"/>
      <c r="H17" s="43">
        <f t="shared" si="0"/>
        <v>0</v>
      </c>
      <c r="I17" s="33"/>
      <c r="J17" s="54"/>
      <c r="K17" s="26">
        <f t="shared" si="2"/>
        <v>0</v>
      </c>
      <c r="L17" s="26">
        <f>+K17+Kürzung!F12</f>
        <v>0</v>
      </c>
      <c r="M17" s="37"/>
      <c r="N17" s="25">
        <f t="shared" si="1"/>
        <v>0</v>
      </c>
      <c r="O17" s="56" t="str">
        <f t="shared" si="3"/>
        <v/>
      </c>
      <c r="P17" s="38"/>
      <c r="Q17" s="39"/>
    </row>
    <row r="18" spans="1:17" s="10" customFormat="1" ht="12" x14ac:dyDescent="0.2">
      <c r="A18" s="31"/>
      <c r="B18" s="81"/>
      <c r="C18" s="82"/>
      <c r="D18" s="32"/>
      <c r="E18" s="88"/>
      <c r="F18" s="88"/>
      <c r="G18" s="88"/>
      <c r="H18" s="43">
        <f t="shared" si="0"/>
        <v>0</v>
      </c>
      <c r="I18" s="33"/>
      <c r="J18" s="54"/>
      <c r="K18" s="26">
        <f t="shared" si="2"/>
        <v>0</v>
      </c>
      <c r="L18" s="26">
        <f>+K18+Kürzung!F13</f>
        <v>0</v>
      </c>
      <c r="M18" s="37"/>
      <c r="N18" s="25">
        <f t="shared" si="1"/>
        <v>0</v>
      </c>
      <c r="O18" s="56" t="str">
        <f t="shared" si="3"/>
        <v/>
      </c>
      <c r="P18" s="38"/>
      <c r="Q18" s="39"/>
    </row>
    <row r="19" spans="1:17" s="10" customFormat="1" ht="12" x14ac:dyDescent="0.2">
      <c r="A19" s="31"/>
      <c r="B19" s="81"/>
      <c r="C19" s="82"/>
      <c r="D19" s="32"/>
      <c r="E19" s="88"/>
      <c r="F19" s="88"/>
      <c r="G19" s="88"/>
      <c r="H19" s="43">
        <f t="shared" si="0"/>
        <v>0</v>
      </c>
      <c r="I19" s="33"/>
      <c r="J19" s="54"/>
      <c r="K19" s="26">
        <f t="shared" si="2"/>
        <v>0</v>
      </c>
      <c r="L19" s="26">
        <f>+K19+Kürzung!F14</f>
        <v>0</v>
      </c>
      <c r="M19" s="37"/>
      <c r="N19" s="25">
        <f t="shared" si="1"/>
        <v>0</v>
      </c>
      <c r="O19" s="56" t="str">
        <f t="shared" si="3"/>
        <v/>
      </c>
      <c r="P19" s="38"/>
      <c r="Q19" s="39"/>
    </row>
    <row r="20" spans="1:17" s="10" customFormat="1" ht="12" x14ac:dyDescent="0.2">
      <c r="A20" s="31"/>
      <c r="B20" s="81"/>
      <c r="C20" s="82"/>
      <c r="D20" s="32"/>
      <c r="E20" s="88"/>
      <c r="F20" s="88"/>
      <c r="G20" s="88"/>
      <c r="H20" s="43">
        <f t="shared" si="0"/>
        <v>0</v>
      </c>
      <c r="I20" s="33"/>
      <c r="J20" s="54"/>
      <c r="K20" s="26">
        <f t="shared" si="2"/>
        <v>0</v>
      </c>
      <c r="L20" s="26">
        <f>+K20+Kürzung!F15</f>
        <v>0</v>
      </c>
      <c r="M20" s="37"/>
      <c r="N20" s="25">
        <f t="shared" si="1"/>
        <v>0</v>
      </c>
      <c r="O20" s="56" t="str">
        <f t="shared" si="3"/>
        <v/>
      </c>
      <c r="P20" s="38"/>
      <c r="Q20" s="39"/>
    </row>
    <row r="21" spans="1:17" s="10" customFormat="1" ht="12" x14ac:dyDescent="0.2">
      <c r="A21" s="31"/>
      <c r="B21" s="81"/>
      <c r="C21" s="82"/>
      <c r="D21" s="32"/>
      <c r="E21" s="88"/>
      <c r="F21" s="88"/>
      <c r="G21" s="88"/>
      <c r="H21" s="43">
        <f t="shared" si="0"/>
        <v>0</v>
      </c>
      <c r="I21" s="33"/>
      <c r="J21" s="54"/>
      <c r="K21" s="26">
        <f t="shared" si="2"/>
        <v>0</v>
      </c>
      <c r="L21" s="26">
        <f>+K21+Kürzung!F16</f>
        <v>0</v>
      </c>
      <c r="M21" s="37"/>
      <c r="N21" s="25">
        <f t="shared" si="1"/>
        <v>0</v>
      </c>
      <c r="O21" s="56" t="str">
        <f t="shared" si="3"/>
        <v/>
      </c>
      <c r="P21" s="38"/>
      <c r="Q21" s="39"/>
    </row>
    <row r="22" spans="1:17" s="10" customFormat="1" ht="12" x14ac:dyDescent="0.2">
      <c r="A22" s="31"/>
      <c r="B22" s="81"/>
      <c r="C22" s="82"/>
      <c r="D22" s="32"/>
      <c r="E22" s="88"/>
      <c r="F22" s="88"/>
      <c r="G22" s="88"/>
      <c r="H22" s="43">
        <f t="shared" si="0"/>
        <v>0</v>
      </c>
      <c r="I22" s="33"/>
      <c r="J22" s="54"/>
      <c r="K22" s="26">
        <f t="shared" si="2"/>
        <v>0</v>
      </c>
      <c r="L22" s="26" t="e">
        <f>+K22+Kürzung!F17</f>
        <v>#REF!</v>
      </c>
      <c r="M22" s="37"/>
      <c r="N22" s="25">
        <f t="shared" si="1"/>
        <v>0</v>
      </c>
      <c r="O22" s="56" t="str">
        <f t="shared" si="3"/>
        <v/>
      </c>
      <c r="P22" s="38"/>
      <c r="Q22" s="39"/>
    </row>
    <row r="23" spans="1:17" s="10" customFormat="1" ht="12" x14ac:dyDescent="0.2">
      <c r="A23" s="31"/>
      <c r="B23" s="81"/>
      <c r="C23" s="82"/>
      <c r="D23" s="32"/>
      <c r="E23" s="88"/>
      <c r="F23" s="88"/>
      <c r="G23" s="88"/>
      <c r="H23" s="43">
        <f t="shared" si="0"/>
        <v>0</v>
      </c>
      <c r="I23" s="33"/>
      <c r="J23" s="54"/>
      <c r="K23" s="26">
        <f t="shared" si="2"/>
        <v>0</v>
      </c>
      <c r="L23" s="26" t="e">
        <f>+K23+Kürzung!F18</f>
        <v>#REF!</v>
      </c>
      <c r="M23" s="37"/>
      <c r="N23" s="25">
        <f t="shared" si="1"/>
        <v>0</v>
      </c>
      <c r="O23" s="56" t="str">
        <f t="shared" si="3"/>
        <v/>
      </c>
      <c r="P23" s="38"/>
      <c r="Q23" s="39"/>
    </row>
    <row r="24" spans="1:17" s="10" customFormat="1" ht="12" x14ac:dyDescent="0.2">
      <c r="A24" s="31"/>
      <c r="B24" s="81"/>
      <c r="C24" s="82"/>
      <c r="D24" s="32"/>
      <c r="E24" s="88"/>
      <c r="F24" s="88"/>
      <c r="G24" s="88"/>
      <c r="H24" s="43">
        <f t="shared" si="0"/>
        <v>0</v>
      </c>
      <c r="I24" s="33"/>
      <c r="J24" s="54"/>
      <c r="K24" s="26">
        <f t="shared" si="2"/>
        <v>0</v>
      </c>
      <c r="L24" s="26" t="e">
        <f>+K24+Kürzung!F19</f>
        <v>#REF!</v>
      </c>
      <c r="M24" s="37"/>
      <c r="N24" s="25">
        <f t="shared" si="1"/>
        <v>0</v>
      </c>
      <c r="O24" s="56" t="str">
        <f t="shared" si="3"/>
        <v/>
      </c>
      <c r="P24" s="38"/>
      <c r="Q24" s="39"/>
    </row>
    <row r="25" spans="1:17" s="10" customFormat="1" ht="12" x14ac:dyDescent="0.2">
      <c r="A25" s="31"/>
      <c r="B25" s="81"/>
      <c r="C25" s="82"/>
      <c r="D25" s="32"/>
      <c r="E25" s="88"/>
      <c r="F25" s="88"/>
      <c r="G25" s="88"/>
      <c r="H25" s="43">
        <f t="shared" si="0"/>
        <v>0</v>
      </c>
      <c r="I25" s="33"/>
      <c r="J25" s="54"/>
      <c r="K25" s="26">
        <f t="shared" si="2"/>
        <v>0</v>
      </c>
      <c r="L25" s="26" t="e">
        <f>+K25+Kürzung!F20</f>
        <v>#REF!</v>
      </c>
      <c r="M25" s="37"/>
      <c r="N25" s="25">
        <f t="shared" si="1"/>
        <v>0</v>
      </c>
      <c r="O25" s="56" t="str">
        <f t="shared" si="3"/>
        <v/>
      </c>
      <c r="P25" s="38"/>
      <c r="Q25" s="39"/>
    </row>
    <row r="26" spans="1:17" s="10" customFormat="1" ht="12" x14ac:dyDescent="0.2">
      <c r="A26" s="31"/>
      <c r="B26" s="81"/>
      <c r="C26" s="82"/>
      <c r="D26" s="32"/>
      <c r="E26" s="88"/>
      <c r="F26" s="88"/>
      <c r="G26" s="88"/>
      <c r="H26" s="43">
        <f t="shared" si="0"/>
        <v>0</v>
      </c>
      <c r="I26" s="33"/>
      <c r="J26" s="54"/>
      <c r="K26" s="26">
        <f t="shared" si="2"/>
        <v>0</v>
      </c>
      <c r="L26" s="26" t="e">
        <f>+K26+Kürzung!F21</f>
        <v>#REF!</v>
      </c>
      <c r="M26" s="37"/>
      <c r="N26" s="25">
        <f t="shared" si="1"/>
        <v>0</v>
      </c>
      <c r="O26" s="56" t="str">
        <f t="shared" si="3"/>
        <v/>
      </c>
      <c r="P26" s="38"/>
      <c r="Q26" s="39"/>
    </row>
    <row r="27" spans="1:17" s="10" customFormat="1" ht="12" x14ac:dyDescent="0.2">
      <c r="A27" s="31"/>
      <c r="B27" s="81"/>
      <c r="C27" s="82"/>
      <c r="D27" s="32"/>
      <c r="E27" s="88"/>
      <c r="F27" s="88"/>
      <c r="G27" s="88"/>
      <c r="H27" s="43">
        <f t="shared" si="0"/>
        <v>0</v>
      </c>
      <c r="I27" s="33"/>
      <c r="J27" s="54"/>
      <c r="K27" s="26">
        <f t="shared" si="2"/>
        <v>0</v>
      </c>
      <c r="L27" s="26" t="e">
        <f>+K27+Kürzung!F22</f>
        <v>#REF!</v>
      </c>
      <c r="M27" s="37"/>
      <c r="N27" s="25">
        <f t="shared" si="1"/>
        <v>0</v>
      </c>
      <c r="O27" s="56" t="str">
        <f t="shared" si="3"/>
        <v/>
      </c>
      <c r="P27" s="38"/>
      <c r="Q27" s="39"/>
    </row>
    <row r="28" spans="1:17" s="10" customFormat="1" ht="12" x14ac:dyDescent="0.2">
      <c r="A28" s="31"/>
      <c r="B28" s="81"/>
      <c r="C28" s="82"/>
      <c r="D28" s="32"/>
      <c r="E28" s="88"/>
      <c r="F28" s="88"/>
      <c r="G28" s="88"/>
      <c r="H28" s="43">
        <f t="shared" si="0"/>
        <v>0</v>
      </c>
      <c r="I28" s="33"/>
      <c r="J28" s="54"/>
      <c r="K28" s="26">
        <f t="shared" si="2"/>
        <v>0</v>
      </c>
      <c r="L28" s="26" t="e">
        <f>+K28+Kürzung!F23</f>
        <v>#REF!</v>
      </c>
      <c r="M28" s="37"/>
      <c r="N28" s="25">
        <f t="shared" si="1"/>
        <v>0</v>
      </c>
      <c r="O28" s="56" t="str">
        <f t="shared" si="3"/>
        <v/>
      </c>
      <c r="P28" s="38"/>
      <c r="Q28" s="39"/>
    </row>
    <row r="29" spans="1:17" s="10" customFormat="1" thickBot="1" x14ac:dyDescent="0.25">
      <c r="A29" s="34"/>
      <c r="B29" s="83"/>
      <c r="C29" s="84"/>
      <c r="D29" s="35"/>
      <c r="E29" s="89"/>
      <c r="F29" s="89"/>
      <c r="G29" s="89"/>
      <c r="H29" s="44">
        <f t="shared" si="0"/>
        <v>0</v>
      </c>
      <c r="I29" s="36"/>
      <c r="J29" s="55"/>
      <c r="K29" s="78">
        <f t="shared" si="2"/>
        <v>0</v>
      </c>
      <c r="L29" s="78" t="e">
        <f>+K29+Kürzung!F24</f>
        <v>#REF!</v>
      </c>
      <c r="M29" s="40"/>
      <c r="N29" s="27">
        <f t="shared" si="1"/>
        <v>0</v>
      </c>
      <c r="O29" s="79" t="str">
        <f t="shared" si="3"/>
        <v/>
      </c>
      <c r="P29" s="41"/>
      <c r="Q29" s="42"/>
    </row>
    <row r="30" spans="1:17" ht="13.5" thickBot="1" x14ac:dyDescent="0.25">
      <c r="A30" s="291" t="s">
        <v>3</v>
      </c>
      <c r="B30" s="292"/>
      <c r="C30" s="292"/>
      <c r="D30" s="292"/>
      <c r="E30" s="292"/>
      <c r="F30" s="292"/>
      <c r="G30" s="292"/>
      <c r="H30" s="292"/>
      <c r="I30" s="292"/>
      <c r="J30" s="30"/>
      <c r="K30" s="20">
        <f>SUM(K10:K29)</f>
        <v>60</v>
      </c>
      <c r="L30" s="20" t="e">
        <f>SUM(L10:L29)</f>
        <v>#REF!</v>
      </c>
      <c r="M30" s="21"/>
      <c r="N30" s="22">
        <f>SUM(N10:N29)</f>
        <v>0</v>
      </c>
      <c r="O30" s="23">
        <f>SUM(O10:O29)</f>
        <v>60</v>
      </c>
      <c r="P30" s="23">
        <f>SUM(P10:P29)</f>
        <v>0</v>
      </c>
      <c r="Q30" s="24">
        <f>SUM(Q10:Q29)</f>
        <v>0</v>
      </c>
    </row>
    <row r="31" spans="1:17" ht="6" customHeight="1" thickBot="1" x14ac:dyDescent="0.25"/>
    <row r="32" spans="1:17" s="10" customFormat="1" ht="12.75" customHeight="1" thickBot="1" x14ac:dyDescent="0.25">
      <c r="A32" s="272" t="s">
        <v>22</v>
      </c>
      <c r="B32" s="273"/>
      <c r="C32" s="274"/>
      <c r="D32" s="275">
        <f>K30</f>
        <v>60</v>
      </c>
      <c r="E32" s="275"/>
      <c r="F32" s="275"/>
      <c r="G32" s="275"/>
      <c r="H32" s="276"/>
      <c r="J32" s="53" t="s">
        <v>27</v>
      </c>
      <c r="K32" s="51"/>
      <c r="L32" s="51"/>
      <c r="M32" s="284">
        <f>N30</f>
        <v>0</v>
      </c>
      <c r="N32" s="276"/>
      <c r="O32" s="14"/>
      <c r="P32" s="14"/>
    </row>
    <row r="33" spans="1:17" s="10" customFormat="1" ht="7.5" customHeight="1" thickBot="1" x14ac:dyDescent="0.25">
      <c r="A33" s="12"/>
      <c r="B33" s="12"/>
      <c r="C33" s="13"/>
      <c r="D33" s="15"/>
      <c r="E33" s="15"/>
      <c r="F33" s="15"/>
      <c r="G33" s="15"/>
      <c r="H33" s="16"/>
    </row>
    <row r="34" spans="1:17" s="10" customFormat="1" ht="12.75" customHeight="1" thickBot="1" x14ac:dyDescent="0.25">
      <c r="A34" s="272" t="s">
        <v>4</v>
      </c>
      <c r="B34" s="273"/>
      <c r="C34" s="274"/>
      <c r="D34" s="275">
        <f>O30+P30</f>
        <v>60</v>
      </c>
      <c r="E34" s="275"/>
      <c r="F34" s="275"/>
      <c r="G34" s="275"/>
      <c r="H34" s="276"/>
      <c r="J34" s="277" t="s">
        <v>23</v>
      </c>
      <c r="K34" s="278"/>
      <c r="L34" s="90"/>
      <c r="M34" s="284">
        <f>K30+N30+O30+P30+Q30</f>
        <v>120</v>
      </c>
      <c r="N34" s="276"/>
      <c r="O34" s="14"/>
      <c r="P34" s="14"/>
    </row>
    <row r="35" spans="1:17" s="10" customFormat="1" ht="12" x14ac:dyDescent="0.2">
      <c r="A35" s="271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</row>
    <row r="36" spans="1:17" s="10" customFormat="1" ht="12" x14ac:dyDescent="0.2">
      <c r="A36" s="271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  <row r="37" spans="1:17" x14ac:dyDescent="0.2">
      <c r="A37" s="271"/>
      <c r="B37" s="271"/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1"/>
      <c r="P37" s="271"/>
      <c r="Q37" s="271"/>
    </row>
    <row r="38" spans="1:17" x14ac:dyDescent="0.2">
      <c r="A38" s="271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</row>
    <row r="39" spans="1:17" x14ac:dyDescent="0.2">
      <c r="A39" s="271"/>
      <c r="B39" s="271"/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</row>
    <row r="40" spans="1:17" x14ac:dyDescent="0.2">
      <c r="A40" s="271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</row>
    <row r="41" spans="1:17" x14ac:dyDescent="0.2">
      <c r="A41" s="271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</row>
    <row r="44" spans="1:17" ht="116.25" customHeight="1" x14ac:dyDescent="0.2"/>
    <row r="47" spans="1:17" x14ac:dyDescent="0.2">
      <c r="A47" s="2"/>
    </row>
    <row r="48" spans="1:17" x14ac:dyDescent="0.2">
      <c r="A48" s="2"/>
    </row>
    <row r="130" spans="1:1" x14ac:dyDescent="0.2">
      <c r="A130" s="2"/>
    </row>
    <row r="131" spans="1:1" x14ac:dyDescent="0.2">
      <c r="A131" s="6"/>
    </row>
    <row r="134" spans="1:1" x14ac:dyDescent="0.2">
      <c r="A134" s="7"/>
    </row>
    <row r="135" spans="1:1" x14ac:dyDescent="0.2">
      <c r="A135" s="7"/>
    </row>
  </sheetData>
  <mergeCells count="19">
    <mergeCell ref="A1:Q1"/>
    <mergeCell ref="A3:D3"/>
    <mergeCell ref="A30:I30"/>
    <mergeCell ref="A7:H7"/>
    <mergeCell ref="O7:P7"/>
    <mergeCell ref="B9:C9"/>
    <mergeCell ref="A5:D5"/>
    <mergeCell ref="K3:M3"/>
    <mergeCell ref="N3:Q3"/>
    <mergeCell ref="A35:Q41"/>
    <mergeCell ref="A32:C32"/>
    <mergeCell ref="D32:H32"/>
    <mergeCell ref="J34:K34"/>
    <mergeCell ref="M7:N7"/>
    <mergeCell ref="E8:G8"/>
    <mergeCell ref="D34:H34"/>
    <mergeCell ref="M32:N32"/>
    <mergeCell ref="M34:N34"/>
    <mergeCell ref="A34:C34"/>
  </mergeCells>
  <phoneticPr fontId="0" type="noConversion"/>
  <dataValidations count="4">
    <dataValidation type="list" allowBlank="1" showInputMessage="1" showErrorMessage="1" sqref="A134:A135">
      <formula1>$A$133:$A$134</formula1>
    </dataValidation>
    <dataValidation type="list" allowBlank="1" showInputMessage="1" showErrorMessage="1" sqref="D10:G29">
      <formula1>Liste26042016</formula1>
    </dataValidation>
    <dataValidation type="list" allowBlank="1" showInputMessage="1" showErrorMessage="1" sqref="I5">
      <formula1>Liste_DMII</formula1>
    </dataValidation>
    <dataValidation allowBlank="1" showInputMessage="1" showErrorMessage="1" sqref="I14:I29"/>
  </dataValidations>
  <pageMargins left="0.59055118110236227" right="0.70866141732283472" top="0.59055118110236227" bottom="0.59055118110236227" header="0.51181102362204722" footer="0.51181102362204722"/>
  <pageSetup paperSize="9" scale="67" orientation="landscape" r:id="rId1"/>
  <headerFooter alignWithMargins="0">
    <oddFooter>&amp;C&amp;G</oddFooter>
  </headerFooter>
  <ignoredErrors>
    <ignoredError sqref="M30:Q30 K30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90"/>
  <sheetViews>
    <sheetView showGridLines="0" tabSelected="1" zoomScale="85" zoomScaleNormal="85" zoomScaleSheetLayoutView="90" workbookViewId="0">
      <selection activeCell="E3" sqref="E3:G3"/>
    </sheetView>
  </sheetViews>
  <sheetFormatPr baseColWidth="10" defaultRowHeight="12.75" x14ac:dyDescent="0.2"/>
  <cols>
    <col min="1" max="1" width="37.42578125" customWidth="1"/>
    <col min="2" max="2" width="13.140625" customWidth="1"/>
    <col min="3" max="3" width="14" customWidth="1"/>
    <col min="4" max="4" width="8.85546875" style="1" customWidth="1"/>
    <col min="5" max="6" width="6.85546875" style="4" customWidth="1"/>
    <col min="7" max="7" width="7.140625" style="4" customWidth="1"/>
    <col min="8" max="8" width="6.5703125" style="4" customWidth="1"/>
    <col min="9" max="9" width="4.7109375" style="3" customWidth="1"/>
    <col min="10" max="10" width="13.42578125" style="3" customWidth="1"/>
    <col min="11" max="13" width="5.7109375" style="3" customWidth="1"/>
    <col min="14" max="14" width="7" style="3" customWidth="1"/>
    <col min="15" max="15" width="7" customWidth="1"/>
    <col min="16" max="16" width="7" style="113" customWidth="1"/>
    <col min="17" max="17" width="8.28515625" customWidth="1"/>
    <col min="18" max="18" width="8.5703125" customWidth="1"/>
    <col min="19" max="22" width="11.42578125" hidden="1" customWidth="1"/>
    <col min="23" max="23" width="7.7109375" hidden="1" customWidth="1"/>
    <col min="24" max="24" width="11.42578125" hidden="1" customWidth="1"/>
    <col min="25" max="25" width="8.140625" hidden="1" customWidth="1"/>
    <col min="26" max="31" width="11.42578125" hidden="1" customWidth="1"/>
    <col min="32" max="32" width="11.42578125" customWidth="1"/>
  </cols>
  <sheetData>
    <row r="1" spans="1:31" ht="23.25" customHeight="1" x14ac:dyDescent="0.25">
      <c r="A1" s="268"/>
      <c r="B1" s="301" t="s">
        <v>362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3"/>
    </row>
    <row r="2" spans="1:31" ht="4.5" customHeight="1" x14ac:dyDescent="0.2">
      <c r="B2" s="142"/>
      <c r="C2" s="1"/>
      <c r="E2" s="1"/>
      <c r="F2" s="1"/>
      <c r="G2"/>
      <c r="H2"/>
      <c r="I2"/>
      <c r="J2"/>
      <c r="K2"/>
      <c r="L2"/>
      <c r="M2"/>
      <c r="N2"/>
      <c r="Q2" s="143"/>
    </row>
    <row r="3" spans="1:31" ht="20.100000000000001" customHeight="1" x14ac:dyDescent="0.25">
      <c r="A3" s="249" t="str">
        <f>"--&gt; blaue Felder = Eingabefelder"</f>
        <v>--&gt; blaue Felder = Eingabefelder</v>
      </c>
      <c r="B3" s="312" t="s">
        <v>354</v>
      </c>
      <c r="C3" s="312"/>
      <c r="D3" s="310"/>
      <c r="E3" s="304"/>
      <c r="F3" s="305"/>
      <c r="G3" s="306"/>
      <c r="I3" s="193"/>
      <c r="J3" s="192" t="s">
        <v>283</v>
      </c>
      <c r="K3" s="307"/>
      <c r="L3" s="308"/>
      <c r="M3" s="308"/>
      <c r="N3" s="308"/>
      <c r="O3" s="308"/>
      <c r="P3" s="308"/>
      <c r="Q3" s="309"/>
    </row>
    <row r="4" spans="1:31" ht="7.5" customHeight="1" x14ac:dyDescent="0.25">
      <c r="A4" s="249"/>
      <c r="B4" s="144"/>
      <c r="C4" s="59"/>
      <c r="D4" s="59"/>
      <c r="E4" s="59"/>
      <c r="F4" s="59"/>
      <c r="G4" s="111"/>
      <c r="H4"/>
      <c r="I4" s="57"/>
      <c r="J4" s="60"/>
      <c r="K4" s="60"/>
      <c r="L4" s="57"/>
      <c r="M4" s="57"/>
      <c r="N4" s="57"/>
      <c r="Q4" s="143"/>
    </row>
    <row r="5" spans="1:31" ht="20.100000000000001" customHeight="1" x14ac:dyDescent="0.25">
      <c r="A5" s="249" t="str">
        <f>"--&gt; Roter Rahmen = Pflichteingabe"</f>
        <v>--&gt; Roter Rahmen = Pflichteingabe</v>
      </c>
      <c r="B5" s="310" t="s">
        <v>281</v>
      </c>
      <c r="C5" s="311"/>
      <c r="D5" s="311"/>
      <c r="E5" s="311"/>
      <c r="F5" s="311"/>
      <c r="G5" s="311"/>
      <c r="H5" s="311"/>
      <c r="I5" s="311"/>
      <c r="J5" s="245"/>
      <c r="K5" s="60"/>
      <c r="L5" s="120"/>
      <c r="M5" s="121"/>
      <c r="N5" s="121"/>
      <c r="Q5" s="143"/>
    </row>
    <row r="6" spans="1:31" ht="7.5" customHeight="1" x14ac:dyDescent="0.25">
      <c r="A6" s="249"/>
      <c r="B6" s="145"/>
      <c r="C6" s="110"/>
      <c r="D6" s="110"/>
      <c r="E6" s="110"/>
      <c r="F6" s="110"/>
      <c r="G6" s="110"/>
      <c r="H6" s="122"/>
      <c r="I6" s="122"/>
      <c r="J6" s="60"/>
      <c r="K6" s="60"/>
      <c r="L6" s="120"/>
      <c r="M6" s="120"/>
      <c r="N6" s="120"/>
      <c r="Q6" s="143"/>
    </row>
    <row r="7" spans="1:31" ht="19.5" customHeight="1" x14ac:dyDescent="0.2">
      <c r="B7" s="310" t="s">
        <v>352</v>
      </c>
      <c r="C7" s="311"/>
      <c r="D7" s="311"/>
      <c r="E7" s="311"/>
      <c r="F7" s="311"/>
      <c r="G7" s="311"/>
      <c r="H7" s="311"/>
      <c r="I7" s="311"/>
      <c r="J7" s="245"/>
      <c r="K7" s="60"/>
      <c r="L7" s="120"/>
      <c r="M7" s="120"/>
      <c r="N7" s="120"/>
      <c r="Q7" s="143"/>
    </row>
    <row r="8" spans="1:31" ht="7.5" customHeight="1" thickBot="1" x14ac:dyDescent="0.3">
      <c r="A8" s="267"/>
      <c r="B8" s="146"/>
      <c r="D8" s="9"/>
      <c r="Q8" s="143"/>
    </row>
    <row r="9" spans="1:31" s="8" customFormat="1" ht="33" customHeight="1" thickBot="1" x14ac:dyDescent="0.25">
      <c r="A9" s="266" t="s">
        <v>350</v>
      </c>
      <c r="B9" s="324" t="s">
        <v>322</v>
      </c>
      <c r="C9" s="325"/>
      <c r="D9" s="313" t="s">
        <v>13</v>
      </c>
      <c r="E9" s="314"/>
      <c r="F9" s="314"/>
      <c r="G9" s="314"/>
      <c r="H9" s="325"/>
      <c r="I9" s="313" t="s">
        <v>15</v>
      </c>
      <c r="J9" s="314"/>
      <c r="K9" s="314"/>
      <c r="L9" s="314"/>
      <c r="M9" s="314"/>
      <c r="N9" s="314"/>
      <c r="O9" s="314"/>
      <c r="P9" s="314"/>
      <c r="Q9" s="205" t="s">
        <v>345</v>
      </c>
    </row>
    <row r="10" spans="1:31" s="123" customFormat="1" ht="86.25" customHeight="1" thickBot="1" x14ac:dyDescent="0.25">
      <c r="B10" s="163" t="s">
        <v>301</v>
      </c>
      <c r="C10" s="164" t="s">
        <v>1</v>
      </c>
      <c r="D10" s="165" t="s">
        <v>7</v>
      </c>
      <c r="E10" s="197" t="s">
        <v>12</v>
      </c>
      <c r="F10" s="197" t="s">
        <v>8</v>
      </c>
      <c r="G10" s="166" t="s">
        <v>9</v>
      </c>
      <c r="H10" s="167" t="s">
        <v>321</v>
      </c>
      <c r="I10" s="322" t="s">
        <v>15</v>
      </c>
      <c r="J10" s="323"/>
      <c r="K10" s="323" t="s">
        <v>304</v>
      </c>
      <c r="L10" s="323"/>
      <c r="M10" s="323"/>
      <c r="N10" s="207" t="s">
        <v>346</v>
      </c>
      <c r="O10" s="168" t="s">
        <v>323</v>
      </c>
      <c r="P10" s="169" t="s">
        <v>324</v>
      </c>
      <c r="Q10" s="170" t="s">
        <v>21</v>
      </c>
    </row>
    <row r="11" spans="1:31" s="8" customFormat="1" ht="60" customHeight="1" thickBot="1" x14ac:dyDescent="0.25">
      <c r="B11" s="171" t="s">
        <v>302</v>
      </c>
      <c r="C11" s="172" t="s">
        <v>280</v>
      </c>
      <c r="D11" s="173" t="s">
        <v>11</v>
      </c>
      <c r="E11" s="318" t="s">
        <v>18</v>
      </c>
      <c r="F11" s="318"/>
      <c r="G11" s="171" t="s">
        <v>19</v>
      </c>
      <c r="H11" s="174" t="s">
        <v>5</v>
      </c>
      <c r="I11" s="175"/>
      <c r="J11" s="201" t="s">
        <v>314</v>
      </c>
      <c r="K11" s="176" t="s">
        <v>305</v>
      </c>
      <c r="L11" s="176" t="s">
        <v>316</v>
      </c>
      <c r="M11" s="176" t="s">
        <v>307</v>
      </c>
      <c r="N11" s="201" t="s">
        <v>5</v>
      </c>
      <c r="O11" s="171" t="s">
        <v>5</v>
      </c>
      <c r="P11" s="177" t="s">
        <v>5</v>
      </c>
      <c r="Q11" s="178" t="s">
        <v>6</v>
      </c>
      <c r="S11" s="176" t="s">
        <v>305</v>
      </c>
      <c r="T11" s="176" t="s">
        <v>316</v>
      </c>
      <c r="U11" s="176" t="s">
        <v>307</v>
      </c>
      <c r="V11" s="195" t="s">
        <v>341</v>
      </c>
      <c r="W11" s="195" t="s">
        <v>340</v>
      </c>
      <c r="X11" s="204" t="s">
        <v>343</v>
      </c>
      <c r="Y11" s="195" t="s">
        <v>342</v>
      </c>
      <c r="Z11" s="204" t="s">
        <v>344</v>
      </c>
    </row>
    <row r="12" spans="1:31" s="124" customFormat="1" ht="34.5" customHeight="1" x14ac:dyDescent="0.2">
      <c r="B12" s="147"/>
      <c r="C12" s="132"/>
      <c r="D12" s="133"/>
      <c r="E12" s="134"/>
      <c r="F12" s="135"/>
      <c r="G12" s="114" t="str">
        <f>IF((AND($E$3&lt;&gt;"",ISNUMBER(D12),$J$5&lt;&gt;"",$J$7&lt;&gt;"")),(F12-E12),"")</f>
        <v/>
      </c>
      <c r="H12" s="248">
        <f>IF(AND(ISNUMBER(D12),ISNUMBER(G12)),IF(G12&gt;TIME(23,59,59),data_fill!$D$3,IF(OR(AND(G12&gt;TIME(8,0,0),E12&gt;TIME(0,0,0),F12&lt;TIME(23,59,59)),AND(E12&lt;TIME(0,0,1),F12&lt;TIME(23,59,59),E12&lt;&gt;"",F12&lt;&gt;""),AND(E12&gt;TIME(0,0,0),F12&gt;TIME(23,59,59))),data_fill!$D$2,0)),0)</f>
        <v>0</v>
      </c>
      <c r="I12" s="139"/>
      <c r="J12" s="134"/>
      <c r="K12" s="134"/>
      <c r="L12" s="134"/>
      <c r="M12" s="134"/>
      <c r="N12" s="208">
        <f>Z12</f>
        <v>0</v>
      </c>
      <c r="O12" s="141"/>
      <c r="P12" s="196" t="str">
        <f>IF(AND($J$5="ja",I12="ja",$J$7="nein"),IF(O12="",20,""),"")</f>
        <v/>
      </c>
      <c r="Q12" s="255"/>
      <c r="S12" s="124">
        <f>IF(K12="ja",Kürzung!$B$30,0)</f>
        <v>0</v>
      </c>
      <c r="T12" s="124">
        <f>IF(L12="ja",Kürzung!$B$31,0)</f>
        <v>0</v>
      </c>
      <c r="U12" s="124">
        <f>IF(M12="ja",Kürzung!$B$32,0)</f>
        <v>0</v>
      </c>
      <c r="V12" s="124">
        <f>SUM(S12:U12)</f>
        <v>0</v>
      </c>
      <c r="W12" s="194">
        <f>H12-V12</f>
        <v>0</v>
      </c>
      <c r="X12" s="194">
        <f>H12</f>
        <v>0</v>
      </c>
      <c r="Y12" s="194">
        <f>IF(((H12-V12)&gt;0),(H12-V12),X12)</f>
        <v>0</v>
      </c>
      <c r="Z12" s="194">
        <f>IF((W12&lt;=0),0,Y12)</f>
        <v>0</v>
      </c>
      <c r="AA12" s="124">
        <f>IF(Y12&gt;=0,Y12,0)</f>
        <v>0</v>
      </c>
      <c r="AB12" s="124">
        <f>IF(AND(S12=4.8,Z12&gt;=0),S12,0)</f>
        <v>0</v>
      </c>
      <c r="AC12" s="124">
        <f t="shared" ref="AC12:AD14" si="0">IF(AND(T12=9.6,$Z12&gt;=0),T12,0)</f>
        <v>0</v>
      </c>
      <c r="AD12" s="124">
        <f t="shared" si="0"/>
        <v>0</v>
      </c>
      <c r="AE12" s="124">
        <f>SUM(AB12:AD12)</f>
        <v>0</v>
      </c>
    </row>
    <row r="13" spans="1:31" s="124" customFormat="1" ht="34.5" customHeight="1" x14ac:dyDescent="0.2">
      <c r="B13" s="147"/>
      <c r="C13" s="132"/>
      <c r="D13" s="136"/>
      <c r="E13" s="137"/>
      <c r="F13" s="138"/>
      <c r="G13" s="114" t="str">
        <f t="shared" ref="G13:G25" si="1">IF((AND($E$3&lt;&gt;"",ISNUMBER(D13),$J$5&lt;&gt;"",$J$7&lt;&gt;"")),(F13-E13),"")</f>
        <v/>
      </c>
      <c r="H13" s="248">
        <f>IF(AND(ISNUMBER(D13),ISNUMBER(G13)),IF(G13&gt;TIME(23,59,59),data_fill!$D$3,IF(OR(AND(G13&gt;TIME(8,0,0),E13&gt;TIME(0,0,0),F13&lt;TIME(23,59,59)),AND(E13&lt;TIME(0,0,1),F13&lt;TIME(23,59,59),E13&lt;&gt;"",F13&lt;&gt;""),AND(E13&gt;TIME(0,0,0),F13&gt;TIME(23,59,59))),data_fill!$D$2,0)),0)</f>
        <v>0</v>
      </c>
      <c r="I13" s="140"/>
      <c r="J13" s="137"/>
      <c r="K13" s="137"/>
      <c r="L13" s="137"/>
      <c r="M13" s="137"/>
      <c r="N13" s="208">
        <f t="shared" ref="N13:N25" si="2">Z13</f>
        <v>0</v>
      </c>
      <c r="O13" s="141"/>
      <c r="P13" s="196" t="str">
        <f t="shared" ref="P13:P25" si="3">IF(AND($J$5="ja",I13="ja",$J$7="nein"),IF(O13="",20,""),"")</f>
        <v/>
      </c>
      <c r="Q13" s="244"/>
      <c r="S13" s="124">
        <f>IF(K13="ja",Kürzung!$B$30,0)</f>
        <v>0</v>
      </c>
      <c r="T13" s="124">
        <f>IF(L13="ja",Kürzung!$B$31,0)</f>
        <v>0</v>
      </c>
      <c r="U13" s="124">
        <f>IF(M13="ja",Kürzung!$B$32,0)</f>
        <v>0</v>
      </c>
      <c r="V13" s="124">
        <f>SUM(S13:U13)</f>
        <v>0</v>
      </c>
      <c r="W13" s="194">
        <f>H13-V13</f>
        <v>0</v>
      </c>
      <c r="X13" s="194">
        <f>H13</f>
        <v>0</v>
      </c>
      <c r="Y13" s="194">
        <f>IF(((H13-V13)&gt;0),(H13-V13),X13)</f>
        <v>0</v>
      </c>
      <c r="Z13" s="194">
        <f>IF((W13&lt;=0),0,Y13)</f>
        <v>0</v>
      </c>
      <c r="AA13" s="124">
        <f>IF(Y13&gt;=0,Y13,0)</f>
        <v>0</v>
      </c>
      <c r="AB13" s="124">
        <f>IF(AND(S13=4.8,Z13&gt;=0),S13,0)</f>
        <v>0</v>
      </c>
      <c r="AC13" s="124">
        <f t="shared" si="0"/>
        <v>0</v>
      </c>
      <c r="AD13" s="124">
        <f t="shared" si="0"/>
        <v>0</v>
      </c>
      <c r="AE13" s="124">
        <f t="shared" ref="AE13:AE25" si="4">SUM(AB13:AD13)</f>
        <v>0</v>
      </c>
    </row>
    <row r="14" spans="1:31" s="124" customFormat="1" ht="34.5" customHeight="1" x14ac:dyDescent="0.2">
      <c r="B14" s="147"/>
      <c r="C14" s="132"/>
      <c r="D14" s="136"/>
      <c r="E14" s="137"/>
      <c r="F14" s="138"/>
      <c r="G14" s="114" t="str">
        <f t="shared" si="1"/>
        <v/>
      </c>
      <c r="H14" s="248">
        <f>IF(AND(ISNUMBER(D14),ISNUMBER(G14)),IF(G14&gt;TIME(23,59,59),data_fill!$D$3,IF(OR(AND(G14&gt;TIME(8,0,0),E14&gt;TIME(0,0,0),F14&lt;TIME(23,59,59)),AND(E14&lt;TIME(0,0,1),F14&lt;TIME(23,59,59),E14&lt;&gt;"",F14&lt;&gt;""),AND(E14&gt;TIME(0,0,0),F14&gt;TIME(23,59,59))),data_fill!$D$2,0)),0)</f>
        <v>0</v>
      </c>
      <c r="I14" s="140"/>
      <c r="J14" s="137"/>
      <c r="K14" s="137"/>
      <c r="L14" s="137"/>
      <c r="M14" s="137"/>
      <c r="N14" s="208">
        <f t="shared" si="2"/>
        <v>0</v>
      </c>
      <c r="O14" s="141"/>
      <c r="P14" s="196" t="str">
        <f t="shared" si="3"/>
        <v/>
      </c>
      <c r="Q14" s="244"/>
      <c r="S14" s="124">
        <f>IF(K14="ja",Kürzung!$B$30,0)</f>
        <v>0</v>
      </c>
      <c r="T14" s="124">
        <f>IF(L14="ja",Kürzung!$B$31,0)</f>
        <v>0</v>
      </c>
      <c r="U14" s="124">
        <f>IF(M14="ja",Kürzung!$B$32,0)</f>
        <v>0</v>
      </c>
      <c r="V14" s="124">
        <f>SUM(S14:U14)</f>
        <v>0</v>
      </c>
      <c r="W14" s="194">
        <f>H14-V14</f>
        <v>0</v>
      </c>
      <c r="X14" s="194">
        <f>H14</f>
        <v>0</v>
      </c>
      <c r="Y14" s="194">
        <f>IF(((H14-V14)&gt;0),(H14-V14),X14)</f>
        <v>0</v>
      </c>
      <c r="Z14" s="194">
        <f>IF((W14&lt;=0),0,Y14)</f>
        <v>0</v>
      </c>
      <c r="AA14" s="124">
        <f>IF(Y14&gt;=0,Y14,0)</f>
        <v>0</v>
      </c>
      <c r="AB14" s="124">
        <f>IF(AND(S14=4.8,Z14&gt;=0),S14,0)</f>
        <v>0</v>
      </c>
      <c r="AC14" s="124">
        <f t="shared" si="0"/>
        <v>0</v>
      </c>
      <c r="AD14" s="124">
        <f t="shared" si="0"/>
        <v>0</v>
      </c>
      <c r="AE14" s="124">
        <f t="shared" si="4"/>
        <v>0</v>
      </c>
    </row>
    <row r="15" spans="1:31" s="124" customFormat="1" ht="34.5" customHeight="1" x14ac:dyDescent="0.2">
      <c r="B15" s="147"/>
      <c r="C15" s="132"/>
      <c r="D15" s="136"/>
      <c r="E15" s="137"/>
      <c r="F15" s="138"/>
      <c r="G15" s="114" t="str">
        <f t="shared" si="1"/>
        <v/>
      </c>
      <c r="H15" s="248">
        <f>IF(AND(ISNUMBER(D15),ISNUMBER(G15)),IF(G15&gt;TIME(23,59,59),data_fill!$D$3,IF(OR(AND(G15&gt;TIME(8,0,0),E15&gt;TIME(0,0,0),F15&lt;TIME(23,59,59)),AND(E15&lt;TIME(0,0,1),F15&lt;TIME(23,59,59),E15&lt;&gt;"",F15&lt;&gt;""),AND(E15&gt;TIME(0,0,0),F15&gt;TIME(23,59,59))),data_fill!$D$2,0)),0)</f>
        <v>0</v>
      </c>
      <c r="I15" s="140"/>
      <c r="J15" s="137"/>
      <c r="K15" s="137"/>
      <c r="L15" s="137"/>
      <c r="M15" s="137"/>
      <c r="N15" s="208">
        <f t="shared" si="2"/>
        <v>0</v>
      </c>
      <c r="O15" s="141"/>
      <c r="P15" s="196" t="str">
        <f t="shared" si="3"/>
        <v/>
      </c>
      <c r="Q15" s="244"/>
      <c r="S15" s="124">
        <f>IF(K15="ja",Kürzung!$B$30,0)</f>
        <v>0</v>
      </c>
      <c r="T15" s="124">
        <f>IF(L15="ja",Kürzung!$B$31,0)</f>
        <v>0</v>
      </c>
      <c r="U15" s="124">
        <f>IF(M15="ja",Kürzung!$B$32,0)</f>
        <v>0</v>
      </c>
      <c r="V15" s="124">
        <f t="shared" ref="V15:V23" si="5">SUM(S15:U15)</f>
        <v>0</v>
      </c>
      <c r="W15" s="194">
        <f>H15-V15</f>
        <v>0</v>
      </c>
      <c r="X15" s="194">
        <f>H15</f>
        <v>0</v>
      </c>
      <c r="Y15" s="194">
        <f>IF(((H15-V15)&gt;0),(H15-V15),X15)</f>
        <v>0</v>
      </c>
      <c r="Z15" s="194">
        <f t="shared" ref="Z15:Z23" si="6">IF((W15&lt;=0),0,Y15)</f>
        <v>0</v>
      </c>
      <c r="AA15" s="124">
        <f>IF(Y15&gt;=0,Y15,0)</f>
        <v>0</v>
      </c>
      <c r="AB15" s="124">
        <f t="shared" ref="AB15:AB23" si="7">IF(AND(S15=4.8,Z15&gt;=0),S15,0)</f>
        <v>0</v>
      </c>
      <c r="AC15" s="124">
        <f t="shared" ref="AC15:AC23" si="8">IF(AND(T15=9.6,$Z15&gt;=0),T15,0)</f>
        <v>0</v>
      </c>
      <c r="AD15" s="124">
        <f t="shared" ref="AD15:AD23" si="9">IF(AND(U15=9.6,$Z15&gt;=0),U15,0)</f>
        <v>0</v>
      </c>
      <c r="AE15" s="124">
        <f t="shared" si="4"/>
        <v>0</v>
      </c>
    </row>
    <row r="16" spans="1:31" s="124" customFormat="1" ht="34.5" customHeight="1" x14ac:dyDescent="0.2">
      <c r="B16" s="147"/>
      <c r="C16" s="132"/>
      <c r="D16" s="136"/>
      <c r="E16" s="137"/>
      <c r="F16" s="138"/>
      <c r="G16" s="114" t="str">
        <f t="shared" si="1"/>
        <v/>
      </c>
      <c r="H16" s="248">
        <f>IF(AND(ISNUMBER(D16),ISNUMBER(G16)),IF(G16&gt;TIME(23,59,59),data_fill!$D$3,IF(OR(AND(G16&gt;TIME(8,0,0),E16&gt;TIME(0,0,0),F16&lt;TIME(23,59,59)),AND(E16&lt;TIME(0,0,1),F16&lt;TIME(23,59,59),E16&lt;&gt;"",F16&lt;&gt;""),AND(E16&gt;TIME(0,0,0),F16&gt;TIME(23,59,59))),data_fill!$D$2,0)),0)</f>
        <v>0</v>
      </c>
      <c r="I16" s="140"/>
      <c r="J16" s="137"/>
      <c r="K16" s="137"/>
      <c r="L16" s="137"/>
      <c r="M16" s="137"/>
      <c r="N16" s="208">
        <f t="shared" si="2"/>
        <v>0</v>
      </c>
      <c r="O16" s="141"/>
      <c r="P16" s="196" t="str">
        <f t="shared" si="3"/>
        <v/>
      </c>
      <c r="Q16" s="244"/>
      <c r="S16" s="124">
        <f>IF(K16="ja",Kürzung!$B$30,0)</f>
        <v>0</v>
      </c>
      <c r="T16" s="124">
        <f>IF(L16="ja",Kürzung!$B$31,0)</f>
        <v>0</v>
      </c>
      <c r="U16" s="124">
        <f>IF(M16="ja",Kürzung!$B$32,0)</f>
        <v>0</v>
      </c>
      <c r="V16" s="124">
        <f t="shared" si="5"/>
        <v>0</v>
      </c>
      <c r="W16" s="194">
        <f t="shared" ref="W16:W23" si="10">H16-V16</f>
        <v>0</v>
      </c>
      <c r="X16" s="194">
        <f t="shared" ref="X16:X23" si="11">H16</f>
        <v>0</v>
      </c>
      <c r="Y16" s="194">
        <f t="shared" ref="Y16:Y23" si="12">IF(((H16-V16)&gt;0),(H16-V16),X16)</f>
        <v>0</v>
      </c>
      <c r="Z16" s="194">
        <f t="shared" si="6"/>
        <v>0</v>
      </c>
      <c r="AA16" s="124">
        <f t="shared" ref="AA16:AA23" si="13">IF(Y16&gt;=0,Y16,0)</f>
        <v>0</v>
      </c>
      <c r="AB16" s="124">
        <f t="shared" si="7"/>
        <v>0</v>
      </c>
      <c r="AC16" s="124">
        <f t="shared" si="8"/>
        <v>0</v>
      </c>
      <c r="AD16" s="124">
        <f t="shared" si="9"/>
        <v>0</v>
      </c>
      <c r="AE16" s="124">
        <f t="shared" si="4"/>
        <v>0</v>
      </c>
    </row>
    <row r="17" spans="2:31" s="124" customFormat="1" ht="34.5" customHeight="1" x14ac:dyDescent="0.2">
      <c r="B17" s="147"/>
      <c r="C17" s="132"/>
      <c r="D17" s="136"/>
      <c r="E17" s="137"/>
      <c r="F17" s="138"/>
      <c r="G17" s="114" t="str">
        <f t="shared" si="1"/>
        <v/>
      </c>
      <c r="H17" s="248">
        <f>IF(AND(ISNUMBER(D17),ISNUMBER(G17)),IF(G17&gt;TIME(23,59,59),data_fill!$D$3,IF(OR(AND(G17&gt;TIME(8,0,0),E17&gt;TIME(0,0,0),F17&lt;TIME(23,59,59)),AND(E17&lt;TIME(0,0,1),F17&lt;TIME(23,59,59),E17&lt;&gt;"",F17&lt;&gt;""),AND(E17&gt;TIME(0,0,0),F17&gt;TIME(23,59,59))),data_fill!$D$2,0)),0)</f>
        <v>0</v>
      </c>
      <c r="I17" s="140"/>
      <c r="J17" s="137"/>
      <c r="K17" s="137"/>
      <c r="L17" s="137"/>
      <c r="M17" s="137"/>
      <c r="N17" s="208">
        <f t="shared" si="2"/>
        <v>0</v>
      </c>
      <c r="O17" s="141"/>
      <c r="P17" s="196" t="str">
        <f t="shared" si="3"/>
        <v/>
      </c>
      <c r="Q17" s="244"/>
      <c r="S17" s="124">
        <f>IF(K17="ja",Kürzung!$B$30,0)</f>
        <v>0</v>
      </c>
      <c r="T17" s="124">
        <f>IF(L17="ja",Kürzung!$B$31,0)</f>
        <v>0</v>
      </c>
      <c r="U17" s="124">
        <f>IF(M17="ja",Kürzung!$B$32,0)</f>
        <v>0</v>
      </c>
      <c r="V17" s="124">
        <f t="shared" si="5"/>
        <v>0</v>
      </c>
      <c r="W17" s="194">
        <f t="shared" si="10"/>
        <v>0</v>
      </c>
      <c r="X17" s="194">
        <f t="shared" si="11"/>
        <v>0</v>
      </c>
      <c r="Y17" s="194">
        <f t="shared" si="12"/>
        <v>0</v>
      </c>
      <c r="Z17" s="194">
        <f t="shared" si="6"/>
        <v>0</v>
      </c>
      <c r="AA17" s="124">
        <f t="shared" si="13"/>
        <v>0</v>
      </c>
      <c r="AB17" s="124">
        <f t="shared" si="7"/>
        <v>0</v>
      </c>
      <c r="AC17" s="124">
        <f t="shared" si="8"/>
        <v>0</v>
      </c>
      <c r="AD17" s="124">
        <f t="shared" si="9"/>
        <v>0</v>
      </c>
      <c r="AE17" s="124">
        <f t="shared" si="4"/>
        <v>0</v>
      </c>
    </row>
    <row r="18" spans="2:31" s="124" customFormat="1" ht="34.5" customHeight="1" x14ac:dyDescent="0.2">
      <c r="B18" s="147"/>
      <c r="C18" s="132"/>
      <c r="D18" s="136"/>
      <c r="E18" s="137"/>
      <c r="F18" s="138"/>
      <c r="G18" s="114" t="str">
        <f t="shared" si="1"/>
        <v/>
      </c>
      <c r="H18" s="248">
        <f>IF(AND(ISNUMBER(D18),ISNUMBER(G18)),IF(G18&gt;TIME(23,59,59),data_fill!$D$3,IF(OR(AND(G18&gt;TIME(8,0,0),E18&gt;TIME(0,0,0),F18&lt;TIME(23,59,59)),AND(E18&lt;TIME(0,0,1),F18&lt;TIME(23,59,59),E18&lt;&gt;"",F18&lt;&gt;""),AND(E18&gt;TIME(0,0,0),F18&gt;TIME(23,59,59))),data_fill!$D$2,0)),0)</f>
        <v>0</v>
      </c>
      <c r="I18" s="140"/>
      <c r="J18" s="137"/>
      <c r="K18" s="137"/>
      <c r="L18" s="137"/>
      <c r="M18" s="137"/>
      <c r="N18" s="208">
        <f t="shared" si="2"/>
        <v>0</v>
      </c>
      <c r="O18" s="141"/>
      <c r="P18" s="196" t="str">
        <f t="shared" si="3"/>
        <v/>
      </c>
      <c r="Q18" s="244"/>
      <c r="S18" s="124">
        <f>IF(K18="ja",Kürzung!$B$30,0)</f>
        <v>0</v>
      </c>
      <c r="T18" s="124">
        <f>IF(L18="ja",Kürzung!$B$31,0)</f>
        <v>0</v>
      </c>
      <c r="U18" s="124">
        <f>IF(M18="ja",Kürzung!$B$32,0)</f>
        <v>0</v>
      </c>
      <c r="V18" s="124">
        <f t="shared" si="5"/>
        <v>0</v>
      </c>
      <c r="W18" s="194">
        <f t="shared" si="10"/>
        <v>0</v>
      </c>
      <c r="X18" s="194">
        <f t="shared" si="11"/>
        <v>0</v>
      </c>
      <c r="Y18" s="194">
        <f t="shared" si="12"/>
        <v>0</v>
      </c>
      <c r="Z18" s="194">
        <f t="shared" si="6"/>
        <v>0</v>
      </c>
      <c r="AA18" s="124">
        <f t="shared" si="13"/>
        <v>0</v>
      </c>
      <c r="AB18" s="124">
        <f t="shared" si="7"/>
        <v>0</v>
      </c>
      <c r="AC18" s="124">
        <f t="shared" si="8"/>
        <v>0</v>
      </c>
      <c r="AD18" s="124">
        <f t="shared" si="9"/>
        <v>0</v>
      </c>
      <c r="AE18" s="124">
        <f t="shared" si="4"/>
        <v>0</v>
      </c>
    </row>
    <row r="19" spans="2:31" s="124" customFormat="1" ht="34.5" customHeight="1" x14ac:dyDescent="0.2">
      <c r="B19" s="147"/>
      <c r="C19" s="132"/>
      <c r="D19" s="136"/>
      <c r="E19" s="137"/>
      <c r="F19" s="138"/>
      <c r="G19" s="114" t="str">
        <f t="shared" si="1"/>
        <v/>
      </c>
      <c r="H19" s="248">
        <f>IF(AND(ISNUMBER(D19),ISNUMBER(G19)),IF(G19&gt;TIME(23,59,59),data_fill!$D$3,IF(OR(AND(G19&gt;TIME(8,0,0),E19&gt;TIME(0,0,0),F19&lt;TIME(23,59,59)),AND(E19&lt;TIME(0,0,1),F19&lt;TIME(23,59,59),E19&lt;&gt;"",F19&lt;&gt;""),AND(E19&gt;TIME(0,0,0),F19&gt;TIME(23,59,59))),data_fill!$D$2,0)),0)</f>
        <v>0</v>
      </c>
      <c r="I19" s="140"/>
      <c r="J19" s="137"/>
      <c r="K19" s="137"/>
      <c r="L19" s="137"/>
      <c r="M19" s="137"/>
      <c r="N19" s="208">
        <f t="shared" si="2"/>
        <v>0</v>
      </c>
      <c r="O19" s="141"/>
      <c r="P19" s="196" t="str">
        <f t="shared" si="3"/>
        <v/>
      </c>
      <c r="Q19" s="244"/>
      <c r="S19" s="124">
        <f>IF(K19="ja",Kürzung!$B$30,0)</f>
        <v>0</v>
      </c>
      <c r="T19" s="124">
        <f>IF(L19="ja",Kürzung!$B$31,0)</f>
        <v>0</v>
      </c>
      <c r="U19" s="124">
        <f>IF(M19="ja",Kürzung!$B$32,0)</f>
        <v>0</v>
      </c>
      <c r="V19" s="124">
        <f t="shared" si="5"/>
        <v>0</v>
      </c>
      <c r="W19" s="194">
        <f t="shared" si="10"/>
        <v>0</v>
      </c>
      <c r="X19" s="194">
        <f t="shared" si="11"/>
        <v>0</v>
      </c>
      <c r="Y19" s="194">
        <f t="shared" si="12"/>
        <v>0</v>
      </c>
      <c r="Z19" s="194">
        <f t="shared" si="6"/>
        <v>0</v>
      </c>
      <c r="AA19" s="124">
        <f t="shared" si="13"/>
        <v>0</v>
      </c>
      <c r="AB19" s="124">
        <f t="shared" si="7"/>
        <v>0</v>
      </c>
      <c r="AC19" s="124">
        <f t="shared" si="8"/>
        <v>0</v>
      </c>
      <c r="AD19" s="124">
        <f t="shared" si="9"/>
        <v>0</v>
      </c>
      <c r="AE19" s="124">
        <f t="shared" si="4"/>
        <v>0</v>
      </c>
    </row>
    <row r="20" spans="2:31" s="124" customFormat="1" ht="34.5" customHeight="1" x14ac:dyDescent="0.2">
      <c r="B20" s="147"/>
      <c r="C20" s="132"/>
      <c r="D20" s="136"/>
      <c r="E20" s="137"/>
      <c r="F20" s="138"/>
      <c r="G20" s="114" t="str">
        <f t="shared" si="1"/>
        <v/>
      </c>
      <c r="H20" s="248">
        <f>IF(AND(ISNUMBER(D20),ISNUMBER(G20)),IF(G20&gt;TIME(23,59,59),data_fill!$D$3,IF(OR(AND(G20&gt;TIME(8,0,0),E20&gt;TIME(0,0,0),F20&lt;TIME(23,59,59)),AND(E20&lt;TIME(0,0,1),F20&lt;TIME(23,59,59),E20&lt;&gt;"",F20&lt;&gt;""),AND(E20&gt;TIME(0,0,0),F20&gt;TIME(23,59,59))),data_fill!$D$2,0)),0)</f>
        <v>0</v>
      </c>
      <c r="I20" s="140"/>
      <c r="J20" s="137"/>
      <c r="K20" s="137"/>
      <c r="L20" s="137"/>
      <c r="M20" s="137"/>
      <c r="N20" s="208">
        <f t="shared" si="2"/>
        <v>0</v>
      </c>
      <c r="O20" s="141"/>
      <c r="P20" s="196" t="str">
        <f t="shared" si="3"/>
        <v/>
      </c>
      <c r="Q20" s="244"/>
      <c r="S20" s="124">
        <f>IF(K20="ja",Kürzung!$B$30,0)</f>
        <v>0</v>
      </c>
      <c r="T20" s="124">
        <f>IF(L20="ja",Kürzung!$B$31,0)</f>
        <v>0</v>
      </c>
      <c r="U20" s="124">
        <f>IF(M20="ja",Kürzung!$B$32,0)</f>
        <v>0</v>
      </c>
      <c r="V20" s="124">
        <f t="shared" si="5"/>
        <v>0</v>
      </c>
      <c r="W20" s="194">
        <f t="shared" si="10"/>
        <v>0</v>
      </c>
      <c r="X20" s="194">
        <f t="shared" si="11"/>
        <v>0</v>
      </c>
      <c r="Y20" s="194">
        <f t="shared" si="12"/>
        <v>0</v>
      </c>
      <c r="Z20" s="194">
        <f t="shared" si="6"/>
        <v>0</v>
      </c>
      <c r="AA20" s="124">
        <f t="shared" si="13"/>
        <v>0</v>
      </c>
      <c r="AB20" s="124">
        <f t="shared" si="7"/>
        <v>0</v>
      </c>
      <c r="AC20" s="124">
        <f t="shared" si="8"/>
        <v>0</v>
      </c>
      <c r="AD20" s="124">
        <f t="shared" si="9"/>
        <v>0</v>
      </c>
      <c r="AE20" s="124">
        <f t="shared" si="4"/>
        <v>0</v>
      </c>
    </row>
    <row r="21" spans="2:31" s="124" customFormat="1" ht="34.5" customHeight="1" x14ac:dyDescent="0.2">
      <c r="B21" s="147"/>
      <c r="C21" s="132"/>
      <c r="D21" s="136"/>
      <c r="E21" s="137"/>
      <c r="F21" s="138"/>
      <c r="G21" s="114" t="str">
        <f t="shared" si="1"/>
        <v/>
      </c>
      <c r="H21" s="248">
        <f>IF(AND(ISNUMBER(D21),ISNUMBER(G21)),IF(G21&gt;TIME(23,59,59),data_fill!$D$3,IF(OR(AND(G21&gt;TIME(8,0,0),E21&gt;TIME(0,0,0),F21&lt;TIME(23,59,59)),AND(E21&lt;TIME(0,0,1),F21&lt;TIME(23,59,59),E21&lt;&gt;"",F21&lt;&gt;""),AND(E21&gt;TIME(0,0,0),F21&gt;TIME(23,59,59))),data_fill!$D$2,0)),0)</f>
        <v>0</v>
      </c>
      <c r="I21" s="140"/>
      <c r="J21" s="137"/>
      <c r="K21" s="137"/>
      <c r="L21" s="137"/>
      <c r="M21" s="137"/>
      <c r="N21" s="208">
        <f t="shared" si="2"/>
        <v>0</v>
      </c>
      <c r="O21" s="141"/>
      <c r="P21" s="196" t="str">
        <f t="shared" si="3"/>
        <v/>
      </c>
      <c r="Q21" s="244"/>
      <c r="S21" s="124">
        <f>IF(K21="ja",Kürzung!$B$30,0)</f>
        <v>0</v>
      </c>
      <c r="T21" s="124">
        <f>IF(L21="ja",Kürzung!$B$31,0)</f>
        <v>0</v>
      </c>
      <c r="U21" s="124">
        <f>IF(M21="ja",Kürzung!$B$32,0)</f>
        <v>0</v>
      </c>
      <c r="V21" s="124">
        <f t="shared" si="5"/>
        <v>0</v>
      </c>
      <c r="W21" s="194">
        <f t="shared" si="10"/>
        <v>0</v>
      </c>
      <c r="X21" s="194">
        <f t="shared" si="11"/>
        <v>0</v>
      </c>
      <c r="Y21" s="194">
        <f t="shared" si="12"/>
        <v>0</v>
      </c>
      <c r="Z21" s="194">
        <f t="shared" si="6"/>
        <v>0</v>
      </c>
      <c r="AA21" s="124">
        <f t="shared" si="13"/>
        <v>0</v>
      </c>
      <c r="AB21" s="124">
        <f t="shared" si="7"/>
        <v>0</v>
      </c>
      <c r="AC21" s="124">
        <f t="shared" si="8"/>
        <v>0</v>
      </c>
      <c r="AD21" s="124">
        <f t="shared" si="9"/>
        <v>0</v>
      </c>
      <c r="AE21" s="124">
        <f t="shared" si="4"/>
        <v>0</v>
      </c>
    </row>
    <row r="22" spans="2:31" s="124" customFormat="1" ht="34.5" customHeight="1" x14ac:dyDescent="0.2">
      <c r="B22" s="147"/>
      <c r="C22" s="132"/>
      <c r="D22" s="136"/>
      <c r="E22" s="137"/>
      <c r="F22" s="138"/>
      <c r="G22" s="114" t="str">
        <f t="shared" si="1"/>
        <v/>
      </c>
      <c r="H22" s="248">
        <f>IF(AND(ISNUMBER(D22),ISNUMBER(G22)),IF(G22&gt;TIME(23,59,59),data_fill!$D$3,IF(OR(AND(G22&gt;TIME(8,0,0),E22&gt;TIME(0,0,0),F22&lt;TIME(23,59,59)),AND(E22&lt;TIME(0,0,1),F22&lt;TIME(23,59,59),E22&lt;&gt;"",F22&lt;&gt;""),AND(E22&gt;TIME(0,0,0),F22&gt;TIME(23,59,59))),data_fill!$D$2,0)),0)</f>
        <v>0</v>
      </c>
      <c r="I22" s="140"/>
      <c r="J22" s="137"/>
      <c r="K22" s="137"/>
      <c r="L22" s="137"/>
      <c r="M22" s="137"/>
      <c r="N22" s="208">
        <f t="shared" si="2"/>
        <v>0</v>
      </c>
      <c r="O22" s="141"/>
      <c r="P22" s="196" t="str">
        <f t="shared" si="3"/>
        <v/>
      </c>
      <c r="Q22" s="244"/>
      <c r="S22" s="124">
        <f>IF(K22="ja",Kürzung!$B$30,0)</f>
        <v>0</v>
      </c>
      <c r="T22" s="124">
        <f>IF(L22="ja",Kürzung!$B$31,0)</f>
        <v>0</v>
      </c>
      <c r="U22" s="124">
        <f>IF(M22="ja",Kürzung!$B$32,0)</f>
        <v>0</v>
      </c>
      <c r="V22" s="124">
        <f t="shared" si="5"/>
        <v>0</v>
      </c>
      <c r="W22" s="194">
        <f t="shared" si="10"/>
        <v>0</v>
      </c>
      <c r="X22" s="194">
        <f t="shared" si="11"/>
        <v>0</v>
      </c>
      <c r="Y22" s="194">
        <f t="shared" si="12"/>
        <v>0</v>
      </c>
      <c r="Z22" s="194">
        <f t="shared" si="6"/>
        <v>0</v>
      </c>
      <c r="AA22" s="124">
        <f t="shared" si="13"/>
        <v>0</v>
      </c>
      <c r="AB22" s="124">
        <f t="shared" si="7"/>
        <v>0</v>
      </c>
      <c r="AC22" s="124">
        <f t="shared" si="8"/>
        <v>0</v>
      </c>
      <c r="AD22" s="124">
        <f t="shared" si="9"/>
        <v>0</v>
      </c>
      <c r="AE22" s="124">
        <f t="shared" si="4"/>
        <v>0</v>
      </c>
    </row>
    <row r="23" spans="2:31" s="124" customFormat="1" ht="34.5" customHeight="1" x14ac:dyDescent="0.2">
      <c r="B23" s="147"/>
      <c r="C23" s="132"/>
      <c r="D23" s="136"/>
      <c r="E23" s="137"/>
      <c r="F23" s="138"/>
      <c r="G23" s="114" t="str">
        <f t="shared" si="1"/>
        <v/>
      </c>
      <c r="H23" s="248">
        <f>IF(AND(ISNUMBER(D23),ISNUMBER(G23)),IF(G23&gt;TIME(23,59,59),data_fill!$D$3,IF(OR(AND(G23&gt;TIME(8,0,0),E23&gt;TIME(0,0,0),F23&lt;TIME(23,59,59)),AND(E23&lt;TIME(0,0,1),F23&lt;TIME(23,59,59),E23&lt;&gt;"",F23&lt;&gt;""),AND(E23&gt;TIME(0,0,0),F23&gt;TIME(23,59,59))),data_fill!$D$2,0)),0)</f>
        <v>0</v>
      </c>
      <c r="I23" s="140"/>
      <c r="J23" s="137"/>
      <c r="K23" s="137"/>
      <c r="L23" s="137"/>
      <c r="M23" s="137"/>
      <c r="N23" s="208">
        <f t="shared" si="2"/>
        <v>0</v>
      </c>
      <c r="O23" s="141"/>
      <c r="P23" s="196" t="str">
        <f t="shared" si="3"/>
        <v/>
      </c>
      <c r="Q23" s="244"/>
      <c r="S23" s="124">
        <f>IF(K23="ja",Kürzung!$B$30,0)</f>
        <v>0</v>
      </c>
      <c r="T23" s="124">
        <f>IF(L23="ja",Kürzung!$B$31,0)</f>
        <v>0</v>
      </c>
      <c r="U23" s="124">
        <f>IF(M23="ja",Kürzung!$B$32,0)</f>
        <v>0</v>
      </c>
      <c r="V23" s="124">
        <f t="shared" si="5"/>
        <v>0</v>
      </c>
      <c r="W23" s="194">
        <f t="shared" si="10"/>
        <v>0</v>
      </c>
      <c r="X23" s="194">
        <f t="shared" si="11"/>
        <v>0</v>
      </c>
      <c r="Y23" s="194">
        <f t="shared" si="12"/>
        <v>0</v>
      </c>
      <c r="Z23" s="194">
        <f t="shared" si="6"/>
        <v>0</v>
      </c>
      <c r="AA23" s="124">
        <f t="shared" si="13"/>
        <v>0</v>
      </c>
      <c r="AB23" s="124">
        <f t="shared" si="7"/>
        <v>0</v>
      </c>
      <c r="AC23" s="124">
        <f t="shared" si="8"/>
        <v>0</v>
      </c>
      <c r="AD23" s="124">
        <f t="shared" si="9"/>
        <v>0</v>
      </c>
      <c r="AE23" s="124">
        <f t="shared" si="4"/>
        <v>0</v>
      </c>
    </row>
    <row r="24" spans="2:31" s="124" customFormat="1" ht="34.5" customHeight="1" x14ac:dyDescent="0.2">
      <c r="B24" s="147"/>
      <c r="C24" s="132"/>
      <c r="D24" s="136"/>
      <c r="E24" s="137"/>
      <c r="F24" s="138"/>
      <c r="G24" s="114" t="str">
        <f t="shared" si="1"/>
        <v/>
      </c>
      <c r="H24" s="248">
        <f>IF(AND(ISNUMBER(D24),ISNUMBER(G24)),IF(G24&gt;TIME(23,59,59),data_fill!$D$3,IF(OR(AND(G24&gt;TIME(8,0,0),E24&gt;TIME(0,0,0),F24&lt;TIME(23,59,59)),AND(E24&lt;TIME(0,0,1),F24&lt;TIME(23,59,59),E24&lt;&gt;"",F24&lt;&gt;""),AND(E24&gt;TIME(0,0,0),F24&gt;TIME(23,59,59))),data_fill!$D$2,0)),0)</f>
        <v>0</v>
      </c>
      <c r="I24" s="140"/>
      <c r="J24" s="137"/>
      <c r="K24" s="137"/>
      <c r="L24" s="137"/>
      <c r="M24" s="137"/>
      <c r="N24" s="208">
        <f t="shared" si="2"/>
        <v>0</v>
      </c>
      <c r="O24" s="141"/>
      <c r="P24" s="196" t="str">
        <f t="shared" si="3"/>
        <v/>
      </c>
      <c r="Q24" s="244"/>
      <c r="S24" s="124">
        <f>IF(K24="ja",Kürzung!$B$30,0)</f>
        <v>0</v>
      </c>
      <c r="T24" s="124">
        <f>IF(L24="ja",Kürzung!$B$31,0)</f>
        <v>0</v>
      </c>
      <c r="U24" s="124">
        <f>IF(M24="ja",Kürzung!$B$32,0)</f>
        <v>0</v>
      </c>
      <c r="V24" s="124">
        <f>SUM(S24:U24)</f>
        <v>0</v>
      </c>
      <c r="W24" s="194">
        <f>H24-V24</f>
        <v>0</v>
      </c>
      <c r="X24" s="194">
        <f>H24</f>
        <v>0</v>
      </c>
      <c r="Y24" s="194">
        <f>IF(((H24-V24)&gt;0),(H24-V24),0)</f>
        <v>0</v>
      </c>
      <c r="Z24" s="194">
        <f>IF((W24&lt;=0),0,Y24)</f>
        <v>0</v>
      </c>
      <c r="AA24" s="124">
        <f>IF(Y24&gt;=0,Y24,0)</f>
        <v>0</v>
      </c>
      <c r="AB24" s="124">
        <f>IF(AND(S24=4.8,Z24&gt;=0),S24,0)</f>
        <v>0</v>
      </c>
      <c r="AC24" s="124">
        <f>IF(AND(T24=9.6,$Z24&gt;=0),T24,0)</f>
        <v>0</v>
      </c>
      <c r="AD24" s="124">
        <f>IF(AND(U24=9.6,$Z24&gt;=0),U24,0)</f>
        <v>0</v>
      </c>
      <c r="AE24" s="124">
        <f t="shared" si="4"/>
        <v>0</v>
      </c>
    </row>
    <row r="25" spans="2:31" s="124" customFormat="1" ht="34.5" customHeight="1" thickBot="1" x14ac:dyDescent="0.25">
      <c r="B25" s="258"/>
      <c r="C25" s="259"/>
      <c r="D25" s="260"/>
      <c r="E25" s="261"/>
      <c r="F25" s="262"/>
      <c r="G25" s="114" t="str">
        <f t="shared" si="1"/>
        <v/>
      </c>
      <c r="H25" s="248">
        <f>IF(AND(ISNUMBER(D25),ISNUMBER(G25)),IF(G25&gt;TIME(23,59,59),data_fill!$D$3,IF(OR(AND(G25&gt;TIME(8,0,0),E25&gt;TIME(0,0,0),F25&lt;TIME(23,59,59)),AND(E25&lt;TIME(0,0,1),F25&lt;TIME(23,59,59),E25&lt;&gt;"",F25&lt;&gt;""),AND(E25&gt;TIME(0,0,0),F25&gt;TIME(23,59,59))),data_fill!$D$2,0)),0)</f>
        <v>0</v>
      </c>
      <c r="I25" s="263"/>
      <c r="J25" s="261"/>
      <c r="K25" s="261"/>
      <c r="L25" s="261"/>
      <c r="M25" s="261"/>
      <c r="N25" s="208">
        <f t="shared" si="2"/>
        <v>0</v>
      </c>
      <c r="O25" s="256"/>
      <c r="P25" s="196" t="str">
        <f t="shared" si="3"/>
        <v/>
      </c>
      <c r="Q25" s="257"/>
      <c r="S25" s="124">
        <f>IF(K25="ja",Kürzung!$B$30,0)</f>
        <v>0</v>
      </c>
      <c r="T25" s="124">
        <f>IF(L25="ja",Kürzung!$B$31,0)</f>
        <v>0</v>
      </c>
      <c r="U25" s="124">
        <f>IF(M25="ja",Kürzung!$B$32,0)</f>
        <v>0</v>
      </c>
      <c r="V25" s="124">
        <f>SUM(S25:U25)</f>
        <v>0</v>
      </c>
      <c r="W25" s="194">
        <f>H25-V25</f>
        <v>0</v>
      </c>
      <c r="X25" s="194">
        <f>H25</f>
        <v>0</v>
      </c>
      <c r="Y25" s="194">
        <f>IF(((H25-V25)&gt;0),(H25-V25),0)</f>
        <v>0</v>
      </c>
      <c r="Z25" s="194">
        <f>IF((W25&lt;=0),0,Y25)</f>
        <v>0</v>
      </c>
      <c r="AA25" s="124">
        <f>IF(Y25&gt;=0,Y25,0)</f>
        <v>0</v>
      </c>
      <c r="AB25" s="124">
        <f>IF(AND(S25=4.8,Z25&gt;=0),S25,0)</f>
        <v>0</v>
      </c>
      <c r="AC25" s="124">
        <f>IF(AND(T25=9.6,$Z25&gt;=0),T25,0)</f>
        <v>0</v>
      </c>
      <c r="AD25" s="124">
        <f>IF(AND(U25=9.6,$Z25&gt;=0),U25,0)</f>
        <v>0</v>
      </c>
      <c r="AE25" s="124">
        <f t="shared" si="4"/>
        <v>0</v>
      </c>
    </row>
    <row r="26" spans="2:31" s="125" customFormat="1" ht="17.45" customHeight="1" thickBot="1" x14ac:dyDescent="0.25">
      <c r="B26" s="179" t="s">
        <v>3</v>
      </c>
      <c r="C26" s="180"/>
      <c r="D26" s="180"/>
      <c r="E26" s="180"/>
      <c r="F26" s="180"/>
      <c r="G26" s="180"/>
      <c r="H26" s="181"/>
      <c r="I26" s="180"/>
      <c r="J26" s="180"/>
      <c r="K26" s="182"/>
      <c r="L26" s="182"/>
      <c r="M26" s="182"/>
      <c r="N26" s="206">
        <f>IF((AND($E$3&lt;&gt;"",$J$5&lt;&gt;"",$J$7&lt;&gt;"")),SUM(N12:N25),0)</f>
        <v>0</v>
      </c>
      <c r="O26" s="206">
        <f>IF((AND($E$3&lt;&gt;"",$J$5&lt;&gt;"",$J$7&lt;&gt;"")),SUM(O12:O25),0)</f>
        <v>0</v>
      </c>
      <c r="P26" s="206">
        <f>IF((AND($E$3&lt;&gt;"",$J$5&lt;&gt;"",$J$7&lt;&gt;"")),SUM(P12:P25),0)</f>
        <v>0</v>
      </c>
      <c r="Q26" s="264">
        <f>IF((AND($E$3&lt;&gt;"",$J$5&lt;&gt;"",$J$7&lt;&gt;"")),SUM(Q12:Q25),0)</f>
        <v>0</v>
      </c>
      <c r="S26" s="202"/>
      <c r="T26" s="202"/>
      <c r="U26" s="202"/>
      <c r="V26" s="202"/>
      <c r="W26" s="202"/>
      <c r="X26" s="202"/>
      <c r="Y26" s="203"/>
      <c r="Z26" s="203">
        <f>SUM(Z12:Z25)</f>
        <v>0</v>
      </c>
      <c r="AA26" s="202">
        <f>IF(Y26&gt;=0,Y26,0)</f>
        <v>0</v>
      </c>
      <c r="AB26" s="202">
        <f>(SUM(AB12:AB25))/Kürzung!$B$30</f>
        <v>0</v>
      </c>
      <c r="AC26" s="202">
        <f>(SUM(AC12:AC25))/Kürzung!$B$31</f>
        <v>0</v>
      </c>
      <c r="AD26" s="202">
        <f>(SUM(AD12:AD25))/Kürzung!$B$32</f>
        <v>0</v>
      </c>
    </row>
    <row r="27" spans="2:31" s="126" customFormat="1" ht="3.95" customHeight="1" x14ac:dyDescent="0.2">
      <c r="B27" s="148"/>
      <c r="D27" s="48"/>
      <c r="E27" s="149"/>
      <c r="F27" s="149"/>
      <c r="G27" s="149"/>
      <c r="H27" s="149"/>
      <c r="I27" s="150"/>
      <c r="J27" s="150"/>
      <c r="K27" s="150"/>
      <c r="L27" s="150"/>
      <c r="M27" s="150"/>
      <c r="N27" s="150"/>
      <c r="P27" s="151"/>
      <c r="Q27" s="152"/>
    </row>
    <row r="28" spans="2:31" s="126" customFormat="1" ht="18.75" customHeight="1" thickBot="1" x14ac:dyDescent="0.25">
      <c r="B28" s="153" t="s">
        <v>325</v>
      </c>
      <c r="D28" s="48"/>
      <c r="E28" s="149"/>
      <c r="F28" s="149"/>
      <c r="G28" s="149"/>
      <c r="H28" s="149"/>
      <c r="I28" s="150"/>
      <c r="J28" s="150"/>
      <c r="K28" s="150"/>
      <c r="L28" s="150"/>
      <c r="M28" s="150"/>
      <c r="N28" s="150"/>
      <c r="P28" s="151"/>
      <c r="Q28" s="152"/>
    </row>
    <row r="29" spans="2:31" s="115" customFormat="1" ht="15" customHeight="1" thickBot="1" x14ac:dyDescent="0.25">
      <c r="B29" s="319" t="s">
        <v>368</v>
      </c>
      <c r="C29" s="320"/>
      <c r="D29" s="320"/>
      <c r="E29" s="320"/>
      <c r="F29" s="320"/>
      <c r="G29" s="320"/>
      <c r="H29" s="320"/>
      <c r="I29" s="320"/>
      <c r="J29" s="320"/>
      <c r="K29" s="320"/>
      <c r="L29" s="321"/>
      <c r="M29" s="315">
        <f>Z26</f>
        <v>0</v>
      </c>
      <c r="N29" s="316"/>
      <c r="O29" s="316"/>
      <c r="P29" s="316"/>
      <c r="Q29" s="317"/>
    </row>
    <row r="30" spans="2:31" s="115" customFormat="1" ht="7.5" customHeight="1" thickBot="1" x14ac:dyDescent="0.25">
      <c r="B30" s="154"/>
      <c r="C30" s="129"/>
      <c r="D30" s="129"/>
      <c r="E30" s="129"/>
      <c r="F30" s="129"/>
      <c r="G30" s="128"/>
      <c r="H30" s="128"/>
      <c r="I30" s="128"/>
      <c r="J30" s="128"/>
      <c r="M30" s="128"/>
      <c r="N30" s="128"/>
      <c r="P30" s="119"/>
      <c r="Q30" s="156"/>
    </row>
    <row r="31" spans="2:31" s="115" customFormat="1" ht="15" customHeight="1" thickBot="1" x14ac:dyDescent="0.25">
      <c r="B31" s="337" t="s">
        <v>4</v>
      </c>
      <c r="C31" s="338"/>
      <c r="D31" s="200"/>
      <c r="E31" s="200"/>
      <c r="F31" s="200"/>
      <c r="G31" s="185"/>
      <c r="H31" s="185"/>
      <c r="I31" s="186"/>
      <c r="J31" s="186"/>
      <c r="K31" s="187"/>
      <c r="L31" s="187"/>
      <c r="M31" s="331">
        <f>SUM(J32:J33)</f>
        <v>0</v>
      </c>
      <c r="N31" s="332"/>
      <c r="O31" s="332"/>
      <c r="P31" s="332"/>
      <c r="Q31" s="333"/>
    </row>
    <row r="32" spans="2:31" s="115" customFormat="1" ht="15" customHeight="1" x14ac:dyDescent="0.2">
      <c r="B32" s="158"/>
      <c r="C32" s="159" t="s">
        <v>313</v>
      </c>
      <c r="D32" s="159"/>
      <c r="E32" s="159"/>
      <c r="F32" s="159"/>
      <c r="G32" s="128"/>
      <c r="H32" s="128"/>
      <c r="I32" s="128"/>
      <c r="J32" s="209">
        <f>O26</f>
        <v>0</v>
      </c>
      <c r="K32" s="157"/>
      <c r="L32" s="157"/>
      <c r="M32" s="157"/>
      <c r="N32" s="157"/>
      <c r="O32" s="157"/>
      <c r="P32" s="157"/>
      <c r="Q32" s="156"/>
    </row>
    <row r="33" spans="2:17" s="115" customFormat="1" ht="15" customHeight="1" x14ac:dyDescent="0.2">
      <c r="B33" s="158"/>
      <c r="C33" s="159" t="s">
        <v>20</v>
      </c>
      <c r="D33" s="159"/>
      <c r="E33" s="159"/>
      <c r="F33" s="159"/>
      <c r="G33" s="128"/>
      <c r="H33" s="128"/>
      <c r="I33" s="128"/>
      <c r="J33" s="209">
        <f>P26</f>
        <v>0</v>
      </c>
      <c r="K33" s="157"/>
      <c r="L33" s="157"/>
      <c r="M33" s="157"/>
      <c r="N33" s="157"/>
      <c r="O33" s="157"/>
      <c r="P33" s="157"/>
      <c r="Q33" s="156"/>
    </row>
    <row r="34" spans="2:17" s="115" customFormat="1" ht="3.95" customHeight="1" thickBot="1" x14ac:dyDescent="0.25">
      <c r="B34" s="158"/>
      <c r="C34" s="159"/>
      <c r="D34" s="159"/>
      <c r="E34" s="159"/>
      <c r="F34" s="159"/>
      <c r="G34" s="128"/>
      <c r="H34" s="128"/>
      <c r="I34" s="128"/>
      <c r="J34" s="157"/>
      <c r="K34" s="157"/>
      <c r="L34" s="157"/>
      <c r="M34" s="157"/>
      <c r="N34" s="157"/>
      <c r="O34" s="157"/>
      <c r="P34" s="157"/>
      <c r="Q34" s="156"/>
    </row>
    <row r="35" spans="2:17" s="115" customFormat="1" ht="15" customHeight="1" thickBot="1" x14ac:dyDescent="0.25">
      <c r="B35" s="198" t="s">
        <v>319</v>
      </c>
      <c r="C35" s="199"/>
      <c r="D35" s="199"/>
      <c r="E35" s="188"/>
      <c r="F35" s="187"/>
      <c r="G35" s="186"/>
      <c r="H35" s="186"/>
      <c r="I35" s="186"/>
      <c r="J35" s="187"/>
      <c r="K35" s="187"/>
      <c r="L35" s="187"/>
      <c r="M35" s="331">
        <f>$H$37*$D$37</f>
        <v>0</v>
      </c>
      <c r="N35" s="332"/>
      <c r="O35" s="332"/>
      <c r="P35" s="332"/>
      <c r="Q35" s="333"/>
    </row>
    <row r="36" spans="2:17" s="115" customFormat="1" ht="3.95" customHeight="1" x14ac:dyDescent="0.2">
      <c r="B36" s="160"/>
      <c r="C36" s="155"/>
      <c r="D36" s="155"/>
      <c r="E36" s="129"/>
      <c r="G36" s="128"/>
      <c r="H36" s="128"/>
      <c r="I36" s="128"/>
      <c r="J36" s="128"/>
      <c r="M36" s="128"/>
      <c r="N36" s="128"/>
      <c r="P36" s="119"/>
      <c r="Q36" s="156"/>
    </row>
    <row r="37" spans="2:17" s="115" customFormat="1" ht="21.75" customHeight="1" x14ac:dyDescent="0.2">
      <c r="B37" s="161"/>
      <c r="C37" s="250" t="s">
        <v>356</v>
      </c>
      <c r="D37" s="127">
        <f>$Q$26</f>
        <v>0</v>
      </c>
      <c r="F37" s="339" t="s">
        <v>355</v>
      </c>
      <c r="G37" s="339"/>
      <c r="H37" s="340">
        <f>Kürzung!$B$35</f>
        <v>0.3</v>
      </c>
      <c r="I37" s="340"/>
      <c r="J37" s="117"/>
      <c r="M37" s="117"/>
      <c r="N37" s="117"/>
      <c r="O37" s="117"/>
      <c r="P37" s="118"/>
      <c r="Q37" s="156"/>
    </row>
    <row r="38" spans="2:17" s="115" customFormat="1" ht="3.95" customHeight="1" thickBot="1" x14ac:dyDescent="0.25">
      <c r="B38" s="161"/>
      <c r="C38" s="162"/>
      <c r="D38" s="162"/>
      <c r="E38" s="116"/>
      <c r="G38" s="117"/>
      <c r="H38" s="117"/>
      <c r="I38" s="117"/>
      <c r="J38" s="117"/>
      <c r="M38" s="117"/>
      <c r="N38" s="117"/>
      <c r="O38" s="117"/>
      <c r="P38" s="118"/>
      <c r="Q38" s="156"/>
    </row>
    <row r="39" spans="2:17" s="115" customFormat="1" ht="15" customHeight="1" thickBot="1" x14ac:dyDescent="0.25">
      <c r="B39" s="198" t="s">
        <v>326</v>
      </c>
      <c r="C39" s="199"/>
      <c r="D39" s="199"/>
      <c r="E39" s="199"/>
      <c r="F39" s="199"/>
      <c r="G39" s="199"/>
      <c r="H39" s="187"/>
      <c r="I39" s="187"/>
      <c r="J39" s="187"/>
      <c r="K39" s="187"/>
      <c r="L39" s="187"/>
      <c r="M39" s="334"/>
      <c r="N39" s="335"/>
      <c r="O39" s="335"/>
      <c r="P39" s="335"/>
      <c r="Q39" s="336"/>
    </row>
    <row r="40" spans="2:17" s="115" customFormat="1" ht="8.25" customHeight="1" thickBot="1" x14ac:dyDescent="0.25">
      <c r="B40" s="161"/>
      <c r="P40" s="119"/>
      <c r="Q40" s="156"/>
    </row>
    <row r="41" spans="2:17" s="115" customFormat="1" ht="20.100000000000001" customHeight="1" x14ac:dyDescent="0.2">
      <c r="B41" s="329" t="s">
        <v>353</v>
      </c>
      <c r="C41" s="330"/>
      <c r="D41" s="330"/>
      <c r="E41" s="330">
        <f>IF((($E$3)="Bitte auswählen!")," ",$E$3)</f>
        <v>0</v>
      </c>
      <c r="F41" s="330"/>
      <c r="G41" s="330"/>
      <c r="H41" s="189"/>
      <c r="I41" s="189"/>
      <c r="J41" s="189"/>
      <c r="K41" s="189"/>
      <c r="L41" s="190"/>
      <c r="M41" s="326">
        <f>SUM(M29+M31+M35+M39)</f>
        <v>0</v>
      </c>
      <c r="N41" s="327"/>
      <c r="O41" s="327"/>
      <c r="P41" s="327"/>
      <c r="Q41" s="328"/>
    </row>
    <row r="42" spans="2:17" s="10" customFormat="1" ht="12" x14ac:dyDescent="0.2">
      <c r="D42" s="14"/>
      <c r="E42" s="12"/>
      <c r="F42" s="12"/>
      <c r="G42" s="12"/>
      <c r="H42" s="12"/>
      <c r="I42" s="13"/>
      <c r="J42" s="13"/>
      <c r="K42" s="13"/>
      <c r="L42" s="13"/>
      <c r="M42" s="13"/>
      <c r="N42" s="13"/>
      <c r="P42" s="130"/>
    </row>
    <row r="43" spans="2:17" s="10" customFormat="1" ht="12" x14ac:dyDescent="0.2">
      <c r="D43" s="14"/>
      <c r="E43" s="12"/>
      <c r="F43" s="12"/>
      <c r="G43" s="12"/>
      <c r="H43" s="12"/>
      <c r="I43" s="13"/>
      <c r="J43" s="13"/>
      <c r="K43" s="13"/>
      <c r="L43" s="13"/>
      <c r="M43" s="13"/>
      <c r="N43" s="13"/>
      <c r="P43" s="130"/>
    </row>
    <row r="44" spans="2:17" s="10" customFormat="1" ht="12" x14ac:dyDescent="0.2">
      <c r="D44" s="14"/>
      <c r="E44" s="12"/>
      <c r="F44" s="12"/>
      <c r="G44" s="12"/>
      <c r="H44" s="12"/>
      <c r="I44" s="13"/>
      <c r="J44" s="13"/>
      <c r="K44" s="13"/>
      <c r="L44" s="13"/>
      <c r="M44" s="13"/>
      <c r="N44" s="13"/>
      <c r="P44" s="130"/>
    </row>
    <row r="45" spans="2:17" s="10" customFormat="1" ht="12" x14ac:dyDescent="0.2">
      <c r="D45" s="14"/>
      <c r="E45" s="12"/>
      <c r="F45" s="12"/>
      <c r="G45" s="12"/>
      <c r="H45" s="12"/>
      <c r="I45" s="13"/>
      <c r="J45" s="13"/>
      <c r="K45" s="13"/>
      <c r="L45" s="13"/>
      <c r="M45" s="13"/>
      <c r="N45" s="13"/>
      <c r="P45" s="130"/>
    </row>
    <row r="46" spans="2:17" s="10" customFormat="1" ht="12" x14ac:dyDescent="0.2">
      <c r="D46" s="14"/>
      <c r="E46" s="12"/>
      <c r="F46" s="12"/>
      <c r="G46" s="12"/>
      <c r="H46" s="12"/>
      <c r="I46" s="13"/>
      <c r="J46" s="13"/>
      <c r="K46" s="13"/>
      <c r="L46" s="13"/>
      <c r="M46" s="13"/>
      <c r="N46" s="13"/>
      <c r="P46" s="130"/>
    </row>
    <row r="47" spans="2:17" s="10" customFormat="1" ht="12" x14ac:dyDescent="0.2">
      <c r="D47" s="14"/>
      <c r="E47" s="12"/>
      <c r="F47" s="12"/>
      <c r="G47" s="12"/>
      <c r="H47" s="12"/>
      <c r="I47" s="13"/>
      <c r="J47" s="13"/>
      <c r="K47" s="13"/>
      <c r="L47" s="13"/>
      <c r="M47" s="13"/>
      <c r="N47" s="13"/>
      <c r="P47" s="130"/>
    </row>
    <row r="48" spans="2:17" s="10" customFormat="1" ht="12" x14ac:dyDescent="0.2">
      <c r="D48" s="14"/>
      <c r="E48" s="12"/>
      <c r="F48" s="12"/>
      <c r="G48" s="12"/>
      <c r="H48" s="12"/>
      <c r="I48" s="13"/>
      <c r="J48" s="13"/>
      <c r="K48" s="13"/>
      <c r="L48" s="13"/>
      <c r="M48" s="13"/>
      <c r="N48" s="13"/>
      <c r="P48" s="130"/>
    </row>
    <row r="49" spans="4:16" s="10" customFormat="1" ht="12" x14ac:dyDescent="0.2">
      <c r="D49" s="14"/>
      <c r="E49" s="12"/>
      <c r="F49" s="12"/>
      <c r="G49" s="12"/>
      <c r="H49" s="12"/>
      <c r="I49" s="13"/>
      <c r="J49" s="13"/>
      <c r="K49" s="13"/>
      <c r="L49" s="13"/>
      <c r="M49" s="13"/>
      <c r="N49" s="13"/>
      <c r="P49" s="130"/>
    </row>
    <row r="50" spans="4:16" s="10" customFormat="1" ht="12" x14ac:dyDescent="0.2">
      <c r="D50" s="14"/>
      <c r="E50" s="12"/>
      <c r="F50" s="12"/>
      <c r="G50" s="12"/>
      <c r="H50" s="12"/>
      <c r="I50" s="13"/>
      <c r="J50" s="13"/>
      <c r="K50" s="13"/>
      <c r="L50" s="13"/>
      <c r="M50" s="13"/>
      <c r="N50" s="13"/>
      <c r="P50" s="130"/>
    </row>
    <row r="51" spans="4:16" s="10" customFormat="1" ht="12" x14ac:dyDescent="0.2">
      <c r="D51" s="14"/>
      <c r="E51" s="12"/>
      <c r="F51" s="12"/>
      <c r="G51" s="12"/>
      <c r="H51" s="12"/>
      <c r="I51" s="13"/>
      <c r="J51" s="13"/>
      <c r="K51" s="13"/>
      <c r="L51" s="13"/>
      <c r="M51" s="13"/>
      <c r="N51" s="13"/>
      <c r="P51" s="130"/>
    </row>
    <row r="52" spans="4:16" s="10" customFormat="1" ht="12" x14ac:dyDescent="0.2">
      <c r="D52" s="14"/>
      <c r="E52" s="12"/>
      <c r="F52" s="12"/>
      <c r="G52" s="12"/>
      <c r="H52" s="12"/>
      <c r="I52" s="13"/>
      <c r="J52" s="13"/>
      <c r="K52" s="13"/>
      <c r="L52" s="13"/>
      <c r="M52" s="13"/>
      <c r="N52" s="13"/>
      <c r="P52" s="130"/>
    </row>
    <row r="53" spans="4:16" s="10" customFormat="1" ht="12" x14ac:dyDescent="0.2">
      <c r="D53" s="14"/>
      <c r="E53" s="12"/>
      <c r="F53" s="12"/>
      <c r="G53" s="12"/>
      <c r="H53" s="12"/>
      <c r="I53" s="13"/>
      <c r="J53" s="13"/>
      <c r="K53" s="13"/>
      <c r="L53" s="13"/>
      <c r="M53" s="13"/>
      <c r="N53" s="13"/>
      <c r="P53" s="130"/>
    </row>
    <row r="54" spans="4:16" s="10" customFormat="1" ht="12" x14ac:dyDescent="0.2">
      <c r="D54" s="14"/>
      <c r="E54" s="12"/>
      <c r="F54" s="12"/>
      <c r="G54" s="12"/>
      <c r="H54" s="12"/>
      <c r="I54" s="13"/>
      <c r="J54" s="13"/>
      <c r="K54" s="13"/>
      <c r="L54" s="13"/>
      <c r="M54" s="13"/>
      <c r="N54" s="13"/>
      <c r="P54" s="130"/>
    </row>
    <row r="55" spans="4:16" s="10" customFormat="1" ht="12" x14ac:dyDescent="0.2">
      <c r="D55" s="14"/>
      <c r="E55" s="12"/>
      <c r="F55" s="12"/>
      <c r="G55" s="12"/>
      <c r="H55" s="12"/>
      <c r="I55" s="13"/>
      <c r="J55" s="13"/>
      <c r="K55" s="13"/>
      <c r="L55" s="13"/>
      <c r="M55" s="13"/>
      <c r="N55" s="13"/>
      <c r="P55" s="130"/>
    </row>
    <row r="56" spans="4:16" s="10" customFormat="1" ht="12" x14ac:dyDescent="0.2">
      <c r="D56" s="14"/>
      <c r="E56" s="12"/>
      <c r="F56" s="12"/>
      <c r="G56" s="12"/>
      <c r="H56" s="12"/>
      <c r="I56" s="13"/>
      <c r="J56" s="13"/>
      <c r="K56" s="13"/>
      <c r="L56" s="13"/>
      <c r="M56" s="13"/>
      <c r="N56" s="13"/>
      <c r="P56" s="130"/>
    </row>
    <row r="57" spans="4:16" s="10" customFormat="1" ht="12" x14ac:dyDescent="0.2">
      <c r="D57" s="14"/>
      <c r="E57" s="12"/>
      <c r="F57" s="12"/>
      <c r="G57" s="12"/>
      <c r="H57" s="12"/>
      <c r="I57" s="13"/>
      <c r="J57" s="13"/>
      <c r="K57" s="13"/>
      <c r="L57" s="13"/>
      <c r="M57" s="13"/>
      <c r="N57" s="13"/>
      <c r="P57" s="130"/>
    </row>
    <row r="58" spans="4:16" s="10" customFormat="1" ht="12" x14ac:dyDescent="0.2">
      <c r="D58" s="14"/>
      <c r="E58" s="12"/>
      <c r="F58" s="12"/>
      <c r="G58" s="12"/>
      <c r="H58" s="12"/>
      <c r="I58" s="13"/>
      <c r="J58" s="13"/>
      <c r="K58" s="13"/>
      <c r="L58" s="13"/>
      <c r="M58" s="13"/>
      <c r="N58" s="13"/>
      <c r="P58" s="130"/>
    </row>
    <row r="59" spans="4:16" s="10" customFormat="1" ht="12" x14ac:dyDescent="0.2">
      <c r="D59" s="14"/>
      <c r="E59" s="12"/>
      <c r="F59" s="12"/>
      <c r="G59" s="12"/>
      <c r="H59" s="12"/>
      <c r="I59" s="13"/>
      <c r="J59" s="13"/>
      <c r="K59" s="13"/>
      <c r="L59" s="13"/>
      <c r="M59" s="13"/>
      <c r="N59" s="13"/>
      <c r="P59" s="130"/>
    </row>
    <row r="60" spans="4:16" s="10" customFormat="1" ht="12" x14ac:dyDescent="0.2">
      <c r="D60" s="14"/>
      <c r="E60" s="12"/>
      <c r="F60" s="12"/>
      <c r="G60" s="12"/>
      <c r="H60" s="12"/>
      <c r="I60" s="13"/>
      <c r="J60" s="13"/>
      <c r="K60" s="13"/>
      <c r="L60" s="13"/>
      <c r="M60" s="13"/>
      <c r="N60" s="13"/>
      <c r="P60" s="130"/>
    </row>
    <row r="61" spans="4:16" s="10" customFormat="1" ht="12" x14ac:dyDescent="0.2">
      <c r="D61" s="14"/>
      <c r="E61" s="12"/>
      <c r="F61" s="12"/>
      <c r="G61" s="12"/>
      <c r="H61" s="12"/>
      <c r="I61" s="13"/>
      <c r="J61" s="13"/>
      <c r="K61" s="13"/>
      <c r="L61" s="13"/>
      <c r="M61" s="13"/>
      <c r="N61" s="13"/>
      <c r="P61" s="130"/>
    </row>
    <row r="62" spans="4:16" s="10" customFormat="1" ht="12" x14ac:dyDescent="0.2">
      <c r="D62" s="14"/>
      <c r="E62" s="12"/>
      <c r="F62" s="12"/>
      <c r="G62" s="12"/>
      <c r="H62" s="12"/>
      <c r="I62" s="13"/>
      <c r="J62" s="13"/>
      <c r="K62" s="13"/>
      <c r="L62" s="13"/>
      <c r="M62" s="13"/>
      <c r="N62" s="13"/>
      <c r="P62" s="130"/>
    </row>
    <row r="63" spans="4:16" s="10" customFormat="1" ht="12" x14ac:dyDescent="0.2">
      <c r="D63" s="14"/>
      <c r="E63" s="12"/>
      <c r="F63" s="12"/>
      <c r="G63" s="12"/>
      <c r="H63" s="12"/>
      <c r="I63" s="13"/>
      <c r="J63" s="13"/>
      <c r="K63" s="13"/>
      <c r="L63" s="13"/>
      <c r="M63" s="13"/>
      <c r="N63" s="13"/>
      <c r="P63" s="130"/>
    </row>
    <row r="64" spans="4:16" s="10" customFormat="1" ht="12" x14ac:dyDescent="0.2">
      <c r="D64" s="14"/>
      <c r="E64" s="12"/>
      <c r="F64" s="12"/>
      <c r="G64" s="12"/>
      <c r="H64" s="12"/>
      <c r="I64" s="13"/>
      <c r="J64" s="13"/>
      <c r="K64" s="13"/>
      <c r="L64" s="13"/>
      <c r="M64" s="13"/>
      <c r="N64" s="13"/>
      <c r="P64" s="130"/>
    </row>
    <row r="65" spans="4:16" s="10" customFormat="1" ht="12" x14ac:dyDescent="0.2">
      <c r="D65" s="14"/>
      <c r="E65" s="12"/>
      <c r="F65" s="12"/>
      <c r="G65" s="12"/>
      <c r="H65" s="12"/>
      <c r="I65" s="13"/>
      <c r="J65" s="13"/>
      <c r="K65" s="13"/>
      <c r="L65" s="13"/>
      <c r="M65" s="13"/>
      <c r="N65" s="13"/>
      <c r="P65" s="130"/>
    </row>
    <row r="66" spans="4:16" s="10" customFormat="1" ht="12" x14ac:dyDescent="0.2">
      <c r="D66" s="14"/>
      <c r="E66" s="12"/>
      <c r="F66" s="12"/>
      <c r="G66" s="12"/>
      <c r="H66" s="12"/>
      <c r="I66" s="13"/>
      <c r="J66" s="13"/>
      <c r="K66" s="13"/>
      <c r="L66" s="13"/>
      <c r="M66" s="13"/>
      <c r="N66" s="13"/>
      <c r="P66" s="130"/>
    </row>
    <row r="67" spans="4:16" s="10" customFormat="1" ht="12" x14ac:dyDescent="0.2">
      <c r="D67" s="14"/>
      <c r="E67" s="12"/>
      <c r="F67" s="12"/>
      <c r="G67" s="12"/>
      <c r="H67" s="12"/>
      <c r="I67" s="13"/>
      <c r="J67" s="13"/>
      <c r="K67" s="13"/>
      <c r="L67" s="13"/>
      <c r="M67" s="13"/>
      <c r="N67" s="13"/>
      <c r="P67" s="130"/>
    </row>
    <row r="68" spans="4:16" s="10" customFormat="1" ht="12" x14ac:dyDescent="0.2">
      <c r="D68" s="14"/>
      <c r="E68" s="12"/>
      <c r="F68" s="12"/>
      <c r="G68" s="12"/>
      <c r="H68" s="12"/>
      <c r="I68" s="13"/>
      <c r="J68" s="13"/>
      <c r="K68" s="13"/>
      <c r="L68" s="13"/>
      <c r="M68" s="13"/>
      <c r="N68" s="13"/>
      <c r="P68" s="130"/>
    </row>
    <row r="69" spans="4:16" s="10" customFormat="1" ht="12" x14ac:dyDescent="0.2">
      <c r="D69" s="14"/>
      <c r="E69" s="12"/>
      <c r="F69" s="12"/>
      <c r="G69" s="12"/>
      <c r="H69" s="12"/>
      <c r="I69" s="13"/>
      <c r="J69" s="13"/>
      <c r="K69" s="13"/>
      <c r="L69" s="13"/>
      <c r="M69" s="13"/>
      <c r="N69" s="13"/>
      <c r="P69" s="130"/>
    </row>
    <row r="70" spans="4:16" s="10" customFormat="1" ht="12" x14ac:dyDescent="0.2">
      <c r="D70" s="14"/>
      <c r="E70" s="12"/>
      <c r="F70" s="12"/>
      <c r="G70" s="12"/>
      <c r="H70" s="12"/>
      <c r="I70" s="13"/>
      <c r="J70" s="13"/>
      <c r="K70" s="13"/>
      <c r="L70" s="13"/>
      <c r="M70" s="13"/>
      <c r="N70" s="13"/>
      <c r="P70" s="130"/>
    </row>
    <row r="71" spans="4:16" s="10" customFormat="1" ht="12" x14ac:dyDescent="0.2">
      <c r="D71" s="14"/>
      <c r="E71" s="12"/>
      <c r="F71" s="12"/>
      <c r="G71" s="12"/>
      <c r="H71" s="12"/>
      <c r="I71" s="13"/>
      <c r="J71" s="13"/>
      <c r="K71" s="13"/>
      <c r="L71" s="13"/>
      <c r="M71" s="13"/>
      <c r="N71" s="13"/>
      <c r="P71" s="130"/>
    </row>
    <row r="72" spans="4:16" s="10" customFormat="1" ht="12" x14ac:dyDescent="0.2">
      <c r="D72" s="14"/>
      <c r="E72" s="12"/>
      <c r="F72" s="12"/>
      <c r="G72" s="12"/>
      <c r="H72" s="12"/>
      <c r="I72" s="13"/>
      <c r="J72" s="13"/>
      <c r="K72" s="13"/>
      <c r="L72" s="13"/>
      <c r="M72" s="13"/>
      <c r="N72" s="13"/>
      <c r="P72" s="130"/>
    </row>
    <row r="73" spans="4:16" s="10" customFormat="1" ht="12" x14ac:dyDescent="0.2">
      <c r="D73" s="14"/>
      <c r="E73" s="12"/>
      <c r="F73" s="12"/>
      <c r="G73" s="12"/>
      <c r="H73" s="12"/>
      <c r="I73" s="13"/>
      <c r="J73" s="13"/>
      <c r="K73" s="13"/>
      <c r="L73" s="13"/>
      <c r="M73" s="13"/>
      <c r="N73" s="13"/>
      <c r="P73" s="130"/>
    </row>
    <row r="74" spans="4:16" s="10" customFormat="1" ht="12" x14ac:dyDescent="0.2">
      <c r="D74" s="14"/>
      <c r="E74" s="12"/>
      <c r="F74" s="12"/>
      <c r="G74" s="12"/>
      <c r="H74" s="12"/>
      <c r="I74" s="13"/>
      <c r="J74" s="13"/>
      <c r="K74" s="13"/>
      <c r="L74" s="13"/>
      <c r="M74" s="13"/>
      <c r="N74" s="13"/>
      <c r="P74" s="130"/>
    </row>
    <row r="75" spans="4:16" s="10" customFormat="1" ht="12" x14ac:dyDescent="0.2">
      <c r="D75" s="14"/>
      <c r="E75" s="12"/>
      <c r="F75" s="12"/>
      <c r="G75" s="12"/>
      <c r="H75" s="12"/>
      <c r="I75" s="13"/>
      <c r="J75" s="13"/>
      <c r="K75" s="13"/>
      <c r="L75" s="13"/>
      <c r="M75" s="13"/>
      <c r="N75" s="13"/>
      <c r="P75" s="130"/>
    </row>
    <row r="76" spans="4:16" s="10" customFormat="1" ht="12" x14ac:dyDescent="0.2">
      <c r="D76" s="14"/>
      <c r="E76" s="12"/>
      <c r="F76" s="12"/>
      <c r="G76" s="12"/>
      <c r="H76" s="12"/>
      <c r="I76" s="13"/>
      <c r="J76" s="13"/>
      <c r="K76" s="13"/>
      <c r="L76" s="13"/>
      <c r="M76" s="13"/>
      <c r="N76" s="13"/>
      <c r="P76" s="130"/>
    </row>
    <row r="77" spans="4:16" s="10" customFormat="1" ht="12" x14ac:dyDescent="0.2">
      <c r="D77" s="14"/>
      <c r="E77" s="12"/>
      <c r="F77" s="12"/>
      <c r="G77" s="12"/>
      <c r="H77" s="12"/>
      <c r="I77" s="13"/>
      <c r="J77" s="13"/>
      <c r="K77" s="13"/>
      <c r="L77" s="13"/>
      <c r="M77" s="13"/>
      <c r="N77" s="13"/>
      <c r="P77" s="130"/>
    </row>
    <row r="78" spans="4:16" s="10" customFormat="1" ht="12" x14ac:dyDescent="0.2">
      <c r="D78" s="14"/>
      <c r="E78" s="12"/>
      <c r="F78" s="12"/>
      <c r="G78" s="12"/>
      <c r="H78" s="12"/>
      <c r="I78" s="13"/>
      <c r="J78" s="13"/>
      <c r="K78" s="13"/>
      <c r="L78" s="13"/>
      <c r="M78" s="13"/>
      <c r="N78" s="13"/>
      <c r="P78" s="130"/>
    </row>
    <row r="79" spans="4:16" s="10" customFormat="1" ht="12" x14ac:dyDescent="0.2">
      <c r="D79" s="14"/>
      <c r="E79" s="12"/>
      <c r="F79" s="12"/>
      <c r="G79" s="12"/>
      <c r="H79" s="12"/>
      <c r="I79" s="13"/>
      <c r="J79" s="13"/>
      <c r="K79" s="13"/>
      <c r="L79" s="13"/>
      <c r="M79" s="13"/>
      <c r="N79" s="13"/>
      <c r="P79" s="130"/>
    </row>
    <row r="80" spans="4:16" s="10" customFormat="1" ht="12" x14ac:dyDescent="0.2">
      <c r="D80" s="14"/>
      <c r="E80" s="12"/>
      <c r="F80" s="12"/>
      <c r="G80" s="12"/>
      <c r="H80" s="12"/>
      <c r="I80" s="13"/>
      <c r="J80" s="13"/>
      <c r="K80" s="13"/>
      <c r="L80" s="13"/>
      <c r="M80" s="13"/>
      <c r="N80" s="13"/>
      <c r="P80" s="130"/>
    </row>
    <row r="81" spans="2:16" s="10" customFormat="1" ht="12" x14ac:dyDescent="0.2">
      <c r="D81" s="14"/>
      <c r="E81" s="12"/>
      <c r="F81" s="12"/>
      <c r="G81" s="12"/>
      <c r="H81" s="12"/>
      <c r="I81" s="13"/>
      <c r="J81" s="13"/>
      <c r="K81" s="13"/>
      <c r="L81" s="13"/>
      <c r="M81" s="13"/>
      <c r="N81" s="13"/>
      <c r="P81" s="130"/>
    </row>
    <row r="82" spans="2:16" s="10" customFormat="1" ht="12" x14ac:dyDescent="0.2">
      <c r="D82" s="14"/>
      <c r="E82" s="12"/>
      <c r="F82" s="12"/>
      <c r="G82" s="12"/>
      <c r="H82" s="12"/>
      <c r="I82" s="13"/>
      <c r="J82" s="13"/>
      <c r="K82" s="13"/>
      <c r="L82" s="13"/>
      <c r="M82" s="13"/>
      <c r="N82" s="13"/>
      <c r="P82" s="130"/>
    </row>
    <row r="83" spans="2:16" s="10" customFormat="1" ht="12" x14ac:dyDescent="0.2">
      <c r="D83" s="14"/>
      <c r="E83" s="12"/>
      <c r="F83" s="12"/>
      <c r="G83" s="12"/>
      <c r="H83" s="12"/>
      <c r="I83" s="13"/>
      <c r="J83" s="13"/>
      <c r="K83" s="13"/>
      <c r="L83" s="13"/>
      <c r="M83" s="13"/>
      <c r="N83" s="13"/>
      <c r="P83" s="130"/>
    </row>
    <row r="84" spans="2:16" s="10" customFormat="1" ht="12" x14ac:dyDescent="0.2">
      <c r="D84" s="14"/>
      <c r="E84" s="12"/>
      <c r="F84" s="12"/>
      <c r="G84" s="12"/>
      <c r="H84" s="12"/>
      <c r="I84" s="13"/>
      <c r="J84" s="13"/>
      <c r="K84" s="13"/>
      <c r="L84" s="13"/>
      <c r="M84" s="13"/>
      <c r="N84" s="13"/>
      <c r="P84" s="130"/>
    </row>
    <row r="85" spans="2:16" s="12" customFormat="1" ht="12" x14ac:dyDescent="0.2">
      <c r="B85" s="10"/>
      <c r="C85" s="10"/>
      <c r="D85" s="14"/>
      <c r="I85" s="13"/>
      <c r="J85" s="13"/>
      <c r="K85" s="13"/>
      <c r="L85" s="13"/>
      <c r="M85" s="13"/>
      <c r="N85" s="13"/>
      <c r="O85" s="10"/>
      <c r="P85" s="130"/>
    </row>
    <row r="86" spans="2:16" s="12" customFormat="1" ht="12" x14ac:dyDescent="0.2">
      <c r="B86" s="10"/>
      <c r="C86" s="10"/>
      <c r="D86" s="131"/>
      <c r="I86" s="13"/>
      <c r="J86" s="13"/>
      <c r="K86" s="13"/>
      <c r="L86" s="13"/>
      <c r="M86" s="13"/>
      <c r="N86" s="13"/>
      <c r="O86" s="10"/>
      <c r="P86" s="130"/>
    </row>
    <row r="87" spans="2:16" s="10" customFormat="1" ht="12" x14ac:dyDescent="0.2">
      <c r="D87" s="14"/>
      <c r="E87" s="12"/>
      <c r="F87" s="12"/>
      <c r="G87" s="12"/>
      <c r="H87" s="12"/>
      <c r="I87" s="13"/>
      <c r="J87" s="13"/>
      <c r="K87" s="13"/>
      <c r="L87" s="13"/>
      <c r="M87" s="13"/>
      <c r="N87" s="13"/>
      <c r="P87" s="130"/>
    </row>
    <row r="88" spans="2:16" s="10" customFormat="1" ht="12" x14ac:dyDescent="0.2">
      <c r="D88" s="14"/>
      <c r="E88" s="12"/>
      <c r="F88" s="12"/>
      <c r="G88" s="12"/>
      <c r="H88" s="12"/>
      <c r="I88" s="13"/>
      <c r="J88" s="13"/>
      <c r="K88" s="13"/>
      <c r="L88" s="13"/>
      <c r="M88" s="13"/>
      <c r="N88" s="13"/>
      <c r="P88" s="130"/>
    </row>
    <row r="89" spans="2:16" s="12" customFormat="1" ht="12" x14ac:dyDescent="0.2">
      <c r="B89" s="10"/>
      <c r="C89" s="10"/>
      <c r="D89" s="15"/>
      <c r="I89" s="13"/>
      <c r="J89" s="13"/>
      <c r="K89" s="13"/>
      <c r="L89" s="13"/>
      <c r="M89" s="13"/>
      <c r="N89" s="13"/>
      <c r="O89" s="10"/>
      <c r="P89" s="130"/>
    </row>
    <row r="90" spans="2:16" s="4" customFormat="1" x14ac:dyDescent="0.2">
      <c r="B90"/>
      <c r="C90"/>
      <c r="D90" s="7"/>
      <c r="I90" s="3"/>
      <c r="J90" s="3"/>
      <c r="K90" s="3"/>
      <c r="L90" s="3"/>
      <c r="M90" s="3"/>
      <c r="N90" s="3"/>
      <c r="O90"/>
      <c r="P90" s="113"/>
    </row>
  </sheetData>
  <sheetProtection password="D200" sheet="1" selectLockedCells="1"/>
  <mergeCells count="23">
    <mergeCell ref="M41:Q41"/>
    <mergeCell ref="B41:D41"/>
    <mergeCell ref="E41:G41"/>
    <mergeCell ref="M31:Q31"/>
    <mergeCell ref="M35:Q35"/>
    <mergeCell ref="M39:Q39"/>
    <mergeCell ref="B31:C31"/>
    <mergeCell ref="F37:G37"/>
    <mergeCell ref="H37:I37"/>
    <mergeCell ref="I9:P9"/>
    <mergeCell ref="M29:Q29"/>
    <mergeCell ref="E11:F11"/>
    <mergeCell ref="B29:L29"/>
    <mergeCell ref="I10:J10"/>
    <mergeCell ref="K10:M10"/>
    <mergeCell ref="B9:C9"/>
    <mergeCell ref="D9:H9"/>
    <mergeCell ref="B1:Q1"/>
    <mergeCell ref="E3:G3"/>
    <mergeCell ref="K3:Q3"/>
    <mergeCell ref="B7:I7"/>
    <mergeCell ref="B5:I5"/>
    <mergeCell ref="B3:D3"/>
  </mergeCells>
  <conditionalFormatting sqref="H12:H25">
    <cfRule type="cellIs" dxfId="6" priority="9" operator="greaterThan">
      <formula>0</formula>
    </cfRule>
  </conditionalFormatting>
  <conditionalFormatting sqref="N12:N25 H12:H25">
    <cfRule type="cellIs" dxfId="5" priority="8" stopIfTrue="1" operator="lessThanOrEqual">
      <formula>0</formula>
    </cfRule>
  </conditionalFormatting>
  <dataValidations count="3">
    <dataValidation type="list" allowBlank="1" showInputMessage="1" showErrorMessage="1" sqref="H6">
      <formula1>Liste_DMII</formula1>
    </dataValidation>
    <dataValidation type="list" allowBlank="1" showInputMessage="1" showErrorMessage="1" sqref="D89:D90">
      <formula1>$D$88:$D$89</formula1>
    </dataValidation>
    <dataValidation type="list" allowBlank="1" showInputMessage="1" showErrorMessage="1" sqref="J7 J5 K12:M25 I12:I25">
      <formula1>Liste26042016</formula1>
    </dataValidation>
  </dataValidations>
  <hyperlinks>
    <hyperlink ref="A9" location="Bearbeitungshinweise!A1" display="Bearbeitungshinweise"/>
  </hyperlinks>
  <pageMargins left="0.78740157480314965" right="0.14000000000000001" top="1.3385826771653544" bottom="0.35433070866141736" header="0.26" footer="0.23622047244094491"/>
  <pageSetup paperSize="9" scale="74" fitToHeight="0" orientation="portrait" r:id="rId1"/>
  <headerFooter alignWithMargins="0">
    <oddHeader>&amp;C&amp;G</oddHeader>
  </headerFooter>
  <ignoredErrors>
    <ignoredError sqref="J37" evalError="1"/>
  </ignoredErrors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"/>
  <sheetViews>
    <sheetView workbookViewId="0">
      <selection activeCell="H10" sqref="H10"/>
    </sheetView>
  </sheetViews>
  <sheetFormatPr baseColWidth="10" defaultRowHeight="12.75" x14ac:dyDescent="0.2"/>
  <sheetData>
    <row r="1" spans="1:4" x14ac:dyDescent="0.2">
      <c r="A1" s="111" t="s">
        <v>367</v>
      </c>
    </row>
    <row r="2" spans="1:4" x14ac:dyDescent="0.2">
      <c r="A2" t="s">
        <v>363</v>
      </c>
      <c r="D2" s="265">
        <v>14</v>
      </c>
    </row>
    <row r="3" spans="1:4" x14ac:dyDescent="0.2">
      <c r="A3" t="s">
        <v>364</v>
      </c>
      <c r="D3" s="265">
        <v>28</v>
      </c>
    </row>
    <row r="6" spans="1:4" x14ac:dyDescent="0.2">
      <c r="A6" t="s">
        <v>32</v>
      </c>
      <c r="D6" t="s">
        <v>32</v>
      </c>
    </row>
    <row r="7" spans="1:4" x14ac:dyDescent="0.2">
      <c r="A7" t="s">
        <v>33</v>
      </c>
      <c r="D7" t="s">
        <v>33</v>
      </c>
    </row>
    <row r="8" spans="1:4" x14ac:dyDescent="0.2">
      <c r="A8" t="s">
        <v>34</v>
      </c>
      <c r="D8" t="s">
        <v>34</v>
      </c>
    </row>
    <row r="9" spans="1:4" x14ac:dyDescent="0.2">
      <c r="A9" t="s">
        <v>35</v>
      </c>
      <c r="D9" t="s">
        <v>35</v>
      </c>
    </row>
    <row r="10" spans="1:4" x14ac:dyDescent="0.2">
      <c r="A10" t="s">
        <v>36</v>
      </c>
      <c r="D10" t="s">
        <v>36</v>
      </c>
    </row>
    <row r="11" spans="1:4" x14ac:dyDescent="0.2">
      <c r="A11" t="s">
        <v>37</v>
      </c>
      <c r="D11" t="s">
        <v>37</v>
      </c>
    </row>
    <row r="12" spans="1:4" x14ac:dyDescent="0.2">
      <c r="A12" t="s">
        <v>38</v>
      </c>
      <c r="D12" t="s">
        <v>38</v>
      </c>
    </row>
    <row r="13" spans="1:4" x14ac:dyDescent="0.2">
      <c r="A13" t="s">
        <v>39</v>
      </c>
      <c r="D13" t="s">
        <v>39</v>
      </c>
    </row>
    <row r="14" spans="1:4" x14ac:dyDescent="0.2">
      <c r="A14" t="s">
        <v>40</v>
      </c>
      <c r="D14" t="s">
        <v>40</v>
      </c>
    </row>
    <row r="15" spans="1:4" x14ac:dyDescent="0.2">
      <c r="A15" t="s">
        <v>41</v>
      </c>
      <c r="D15" t="s">
        <v>41</v>
      </c>
    </row>
    <row r="16" spans="1:4" x14ac:dyDescent="0.2">
      <c r="A16" t="s">
        <v>42</v>
      </c>
      <c r="D16" t="s">
        <v>42</v>
      </c>
    </row>
    <row r="17" spans="1:4" x14ac:dyDescent="0.2">
      <c r="A17" t="s">
        <v>43</v>
      </c>
      <c r="D17" t="s">
        <v>43</v>
      </c>
    </row>
    <row r="18" spans="1:4" x14ac:dyDescent="0.2">
      <c r="A18" t="s">
        <v>44</v>
      </c>
      <c r="D18" t="s">
        <v>44</v>
      </c>
    </row>
    <row r="19" spans="1:4" x14ac:dyDescent="0.2">
      <c r="A19" t="s">
        <v>46</v>
      </c>
      <c r="D19" t="s">
        <v>46</v>
      </c>
    </row>
    <row r="20" spans="1:4" x14ac:dyDescent="0.2">
      <c r="A20" t="s">
        <v>47</v>
      </c>
      <c r="D20" t="s">
        <v>47</v>
      </c>
    </row>
    <row r="21" spans="1:4" x14ac:dyDescent="0.2">
      <c r="A21" t="s">
        <v>48</v>
      </c>
      <c r="D21" t="s">
        <v>48</v>
      </c>
    </row>
    <row r="22" spans="1:4" x14ac:dyDescent="0.2">
      <c r="A22" t="s">
        <v>49</v>
      </c>
      <c r="D22" t="s">
        <v>49</v>
      </c>
    </row>
    <row r="23" spans="1:4" x14ac:dyDescent="0.2">
      <c r="A23" t="s">
        <v>50</v>
      </c>
      <c r="D23" t="s">
        <v>50</v>
      </c>
    </row>
    <row r="24" spans="1:4" x14ac:dyDescent="0.2">
      <c r="A24" t="s">
        <v>51</v>
      </c>
      <c r="D24" t="s">
        <v>51</v>
      </c>
    </row>
    <row r="25" spans="1:4" x14ac:dyDescent="0.2">
      <c r="A25" t="s">
        <v>52</v>
      </c>
      <c r="D25" t="s">
        <v>52</v>
      </c>
    </row>
    <row r="26" spans="1:4" x14ac:dyDescent="0.2">
      <c r="A26" t="s">
        <v>53</v>
      </c>
      <c r="D26" t="s">
        <v>53</v>
      </c>
    </row>
    <row r="27" spans="1:4" x14ac:dyDescent="0.2">
      <c r="A27" t="s">
        <v>54</v>
      </c>
      <c r="D27" t="s">
        <v>54</v>
      </c>
    </row>
    <row r="28" spans="1:4" x14ac:dyDescent="0.2">
      <c r="A28" t="s">
        <v>55</v>
      </c>
      <c r="D28" t="s">
        <v>55</v>
      </c>
    </row>
    <row r="29" spans="1:4" x14ac:dyDescent="0.2">
      <c r="A29" t="s">
        <v>56</v>
      </c>
      <c r="D29" t="s">
        <v>56</v>
      </c>
    </row>
    <row r="30" spans="1:4" x14ac:dyDescent="0.2">
      <c r="A30" t="s">
        <v>57</v>
      </c>
      <c r="D30" t="s">
        <v>57</v>
      </c>
    </row>
    <row r="31" spans="1:4" x14ac:dyDescent="0.2">
      <c r="A31" t="s">
        <v>58</v>
      </c>
      <c r="D31" t="s">
        <v>58</v>
      </c>
    </row>
    <row r="32" spans="1:4" x14ac:dyDescent="0.2">
      <c r="A32" t="s">
        <v>59</v>
      </c>
      <c r="D32" t="s">
        <v>59</v>
      </c>
    </row>
    <row r="33" spans="1:4" x14ac:dyDescent="0.2">
      <c r="A33" t="s">
        <v>60</v>
      </c>
      <c r="D33" t="s">
        <v>60</v>
      </c>
    </row>
    <row r="34" spans="1:4" x14ac:dyDescent="0.2">
      <c r="A34" t="s">
        <v>48</v>
      </c>
      <c r="D34" t="s">
        <v>48</v>
      </c>
    </row>
    <row r="35" spans="1:4" x14ac:dyDescent="0.2">
      <c r="A35" t="s">
        <v>61</v>
      </c>
      <c r="D35" t="s">
        <v>61</v>
      </c>
    </row>
    <row r="36" spans="1:4" x14ac:dyDescent="0.2">
      <c r="A36" t="s">
        <v>62</v>
      </c>
      <c r="D36" t="s">
        <v>62</v>
      </c>
    </row>
    <row r="37" spans="1:4" x14ac:dyDescent="0.2">
      <c r="A37" t="s">
        <v>63</v>
      </c>
      <c r="D37" t="s">
        <v>63</v>
      </c>
    </row>
    <row r="38" spans="1:4" x14ac:dyDescent="0.2">
      <c r="A38" t="s">
        <v>64</v>
      </c>
      <c r="D38" t="s">
        <v>64</v>
      </c>
    </row>
    <row r="39" spans="1:4" x14ac:dyDescent="0.2">
      <c r="A39" t="s">
        <v>65</v>
      </c>
      <c r="D39" t="s">
        <v>287</v>
      </c>
    </row>
    <row r="40" spans="1:4" x14ac:dyDescent="0.2">
      <c r="A40" t="s">
        <v>66</v>
      </c>
      <c r="D40" t="s">
        <v>65</v>
      </c>
    </row>
    <row r="41" spans="1:4" x14ac:dyDescent="0.2">
      <c r="A41" t="s">
        <v>67</v>
      </c>
      <c r="C41" t="s">
        <v>16</v>
      </c>
      <c r="D41" t="s">
        <v>66</v>
      </c>
    </row>
    <row r="42" spans="1:4" x14ac:dyDescent="0.2">
      <c r="A42" t="s">
        <v>68</v>
      </c>
      <c r="C42" t="s">
        <v>17</v>
      </c>
      <c r="D42" t="s">
        <v>67</v>
      </c>
    </row>
    <row r="43" spans="1:4" x14ac:dyDescent="0.2">
      <c r="A43" t="s">
        <v>69</v>
      </c>
      <c r="D43" t="s">
        <v>68</v>
      </c>
    </row>
    <row r="44" spans="1:4" x14ac:dyDescent="0.2">
      <c r="A44" t="s">
        <v>70</v>
      </c>
      <c r="D44" t="s">
        <v>69</v>
      </c>
    </row>
    <row r="45" spans="1:4" x14ac:dyDescent="0.2">
      <c r="A45" t="s">
        <v>71</v>
      </c>
      <c r="D45" t="s">
        <v>70</v>
      </c>
    </row>
    <row r="46" spans="1:4" x14ac:dyDescent="0.2">
      <c r="A46" t="s">
        <v>72</v>
      </c>
      <c r="D46" t="s">
        <v>71</v>
      </c>
    </row>
    <row r="47" spans="1:4" x14ac:dyDescent="0.2">
      <c r="A47" s="49" t="s">
        <v>278</v>
      </c>
      <c r="D47" t="s">
        <v>72</v>
      </c>
    </row>
    <row r="48" spans="1:4" x14ac:dyDescent="0.2">
      <c r="A48" t="s">
        <v>73</v>
      </c>
      <c r="D48" t="s">
        <v>73</v>
      </c>
    </row>
    <row r="49" spans="1:4" x14ac:dyDescent="0.2">
      <c r="A49" t="s">
        <v>74</v>
      </c>
      <c r="D49" t="s">
        <v>278</v>
      </c>
    </row>
    <row r="50" spans="1:4" x14ac:dyDescent="0.2">
      <c r="A50" t="s">
        <v>75</v>
      </c>
      <c r="D50" t="s">
        <v>74</v>
      </c>
    </row>
    <row r="51" spans="1:4" x14ac:dyDescent="0.2">
      <c r="A51" t="s">
        <v>76</v>
      </c>
      <c r="D51" t="s">
        <v>75</v>
      </c>
    </row>
    <row r="52" spans="1:4" x14ac:dyDescent="0.2">
      <c r="A52" t="s">
        <v>77</v>
      </c>
      <c r="D52" t="s">
        <v>76</v>
      </c>
    </row>
    <row r="53" spans="1:4" x14ac:dyDescent="0.2">
      <c r="A53" t="s">
        <v>78</v>
      </c>
      <c r="D53" t="s">
        <v>77</v>
      </c>
    </row>
    <row r="54" spans="1:4" x14ac:dyDescent="0.2">
      <c r="A54" t="s">
        <v>79</v>
      </c>
      <c r="D54" t="s">
        <v>78</v>
      </c>
    </row>
    <row r="55" spans="1:4" x14ac:dyDescent="0.2">
      <c r="A55" t="s">
        <v>80</v>
      </c>
      <c r="D55" t="s">
        <v>79</v>
      </c>
    </row>
    <row r="56" spans="1:4" x14ac:dyDescent="0.2">
      <c r="A56" t="s">
        <v>81</v>
      </c>
      <c r="D56" t="s">
        <v>80</v>
      </c>
    </row>
    <row r="57" spans="1:4" x14ac:dyDescent="0.2">
      <c r="A57" t="s">
        <v>82</v>
      </c>
      <c r="D57" t="s">
        <v>81</v>
      </c>
    </row>
    <row r="58" spans="1:4" x14ac:dyDescent="0.2">
      <c r="A58" t="s">
        <v>83</v>
      </c>
      <c r="D58" t="s">
        <v>82</v>
      </c>
    </row>
    <row r="59" spans="1:4" x14ac:dyDescent="0.2">
      <c r="A59" t="s">
        <v>84</v>
      </c>
      <c r="D59" t="s">
        <v>288</v>
      </c>
    </row>
    <row r="60" spans="1:4" x14ac:dyDescent="0.2">
      <c r="A60" t="s">
        <v>85</v>
      </c>
      <c r="D60" t="s">
        <v>84</v>
      </c>
    </row>
    <row r="61" spans="1:4" x14ac:dyDescent="0.2">
      <c r="A61" t="s">
        <v>86</v>
      </c>
      <c r="D61" t="s">
        <v>85</v>
      </c>
    </row>
    <row r="62" spans="1:4" x14ac:dyDescent="0.2">
      <c r="A62" t="s">
        <v>87</v>
      </c>
      <c r="D62" t="s">
        <v>86</v>
      </c>
    </row>
    <row r="63" spans="1:4" x14ac:dyDescent="0.2">
      <c r="A63" t="s">
        <v>48</v>
      </c>
      <c r="D63" t="s">
        <v>87</v>
      </c>
    </row>
    <row r="64" spans="1:4" x14ac:dyDescent="0.2">
      <c r="A64" t="s">
        <v>88</v>
      </c>
      <c r="D64" t="s">
        <v>48</v>
      </c>
    </row>
    <row r="65" spans="1:4" x14ac:dyDescent="0.2">
      <c r="A65" t="s">
        <v>89</v>
      </c>
      <c r="D65" t="s">
        <v>88</v>
      </c>
    </row>
    <row r="66" spans="1:4" x14ac:dyDescent="0.2">
      <c r="A66" t="s">
        <v>90</v>
      </c>
      <c r="D66" t="s">
        <v>89</v>
      </c>
    </row>
    <row r="67" spans="1:4" x14ac:dyDescent="0.2">
      <c r="A67" t="s">
        <v>91</v>
      </c>
      <c r="D67" t="s">
        <v>90</v>
      </c>
    </row>
    <row r="68" spans="1:4" x14ac:dyDescent="0.2">
      <c r="A68" t="s">
        <v>92</v>
      </c>
      <c r="D68" t="s">
        <v>91</v>
      </c>
    </row>
    <row r="69" spans="1:4" x14ac:dyDescent="0.2">
      <c r="A69" t="s">
        <v>93</v>
      </c>
      <c r="D69" t="s">
        <v>92</v>
      </c>
    </row>
    <row r="70" spans="1:4" x14ac:dyDescent="0.2">
      <c r="A70" t="s">
        <v>94</v>
      </c>
      <c r="D70" t="s">
        <v>93</v>
      </c>
    </row>
    <row r="71" spans="1:4" x14ac:dyDescent="0.2">
      <c r="A71" t="s">
        <v>48</v>
      </c>
      <c r="D71" t="s">
        <v>94</v>
      </c>
    </row>
    <row r="72" spans="1:4" x14ac:dyDescent="0.2">
      <c r="A72" t="s">
        <v>95</v>
      </c>
      <c r="D72" t="s">
        <v>48</v>
      </c>
    </row>
    <row r="73" spans="1:4" x14ac:dyDescent="0.2">
      <c r="A73" t="s">
        <v>96</v>
      </c>
      <c r="D73" t="s">
        <v>95</v>
      </c>
    </row>
    <row r="74" spans="1:4" x14ac:dyDescent="0.2">
      <c r="A74" t="s">
        <v>97</v>
      </c>
      <c r="D74" t="s">
        <v>96</v>
      </c>
    </row>
    <row r="75" spans="1:4" x14ac:dyDescent="0.2">
      <c r="A75" t="s">
        <v>98</v>
      </c>
      <c r="D75" t="s">
        <v>97</v>
      </c>
    </row>
    <row r="76" spans="1:4" x14ac:dyDescent="0.2">
      <c r="A76" t="s">
        <v>99</v>
      </c>
      <c r="D76" t="s">
        <v>98</v>
      </c>
    </row>
    <row r="77" spans="1:4" x14ac:dyDescent="0.2">
      <c r="A77" t="s">
        <v>100</v>
      </c>
      <c r="D77" t="s">
        <v>99</v>
      </c>
    </row>
    <row r="78" spans="1:4" x14ac:dyDescent="0.2">
      <c r="A78" t="s">
        <v>101</v>
      </c>
      <c r="D78" t="s">
        <v>100</v>
      </c>
    </row>
    <row r="79" spans="1:4" x14ac:dyDescent="0.2">
      <c r="A79" t="s">
        <v>102</v>
      </c>
      <c r="D79" t="s">
        <v>101</v>
      </c>
    </row>
    <row r="80" spans="1:4" x14ac:dyDescent="0.2">
      <c r="A80" t="s">
        <v>103</v>
      </c>
      <c r="D80" t="s">
        <v>102</v>
      </c>
    </row>
    <row r="81" spans="1:4" x14ac:dyDescent="0.2">
      <c r="A81" t="s">
        <v>104</v>
      </c>
      <c r="D81" t="s">
        <v>103</v>
      </c>
    </row>
    <row r="82" spans="1:4" x14ac:dyDescent="0.2">
      <c r="A82" t="s">
        <v>105</v>
      </c>
      <c r="D82" t="s">
        <v>104</v>
      </c>
    </row>
    <row r="83" spans="1:4" x14ac:dyDescent="0.2">
      <c r="A83" t="s">
        <v>48</v>
      </c>
      <c r="D83" t="s">
        <v>105</v>
      </c>
    </row>
    <row r="84" spans="1:4" x14ac:dyDescent="0.2">
      <c r="A84" t="s">
        <v>106</v>
      </c>
      <c r="D84" t="s">
        <v>48</v>
      </c>
    </row>
    <row r="85" spans="1:4" x14ac:dyDescent="0.2">
      <c r="A85" t="s">
        <v>107</v>
      </c>
      <c r="D85" t="s">
        <v>106</v>
      </c>
    </row>
    <row r="86" spans="1:4" x14ac:dyDescent="0.2">
      <c r="A86" t="s">
        <v>108</v>
      </c>
      <c r="D86" t="s">
        <v>107</v>
      </c>
    </row>
    <row r="87" spans="1:4" x14ac:dyDescent="0.2">
      <c r="A87" t="s">
        <v>109</v>
      </c>
      <c r="D87" t="s">
        <v>108</v>
      </c>
    </row>
    <row r="88" spans="1:4" x14ac:dyDescent="0.2">
      <c r="A88" t="s">
        <v>110</v>
      </c>
      <c r="D88" t="s">
        <v>109</v>
      </c>
    </row>
    <row r="89" spans="1:4" x14ac:dyDescent="0.2">
      <c r="A89" t="s">
        <v>111</v>
      </c>
      <c r="D89" t="s">
        <v>110</v>
      </c>
    </row>
    <row r="90" spans="1:4" x14ac:dyDescent="0.2">
      <c r="A90" t="s">
        <v>112</v>
      </c>
      <c r="D90" t="s">
        <v>111</v>
      </c>
    </row>
    <row r="91" spans="1:4" x14ac:dyDescent="0.2">
      <c r="A91" t="s">
        <v>113</v>
      </c>
      <c r="D91" t="s">
        <v>112</v>
      </c>
    </row>
    <row r="92" spans="1:4" x14ac:dyDescent="0.2">
      <c r="A92" t="s">
        <v>48</v>
      </c>
      <c r="D92" t="s">
        <v>113</v>
      </c>
    </row>
    <row r="93" spans="1:4" x14ac:dyDescent="0.2">
      <c r="A93" t="s">
        <v>114</v>
      </c>
      <c r="D93" t="s">
        <v>48</v>
      </c>
    </row>
    <row r="94" spans="1:4" x14ac:dyDescent="0.2">
      <c r="A94" t="s">
        <v>115</v>
      </c>
      <c r="D94" t="s">
        <v>114</v>
      </c>
    </row>
    <row r="95" spans="1:4" x14ac:dyDescent="0.2">
      <c r="A95" t="s">
        <v>116</v>
      </c>
      <c r="D95" t="s">
        <v>115</v>
      </c>
    </row>
    <row r="96" spans="1:4" x14ac:dyDescent="0.2">
      <c r="A96" t="s">
        <v>48</v>
      </c>
      <c r="D96" t="s">
        <v>116</v>
      </c>
    </row>
    <row r="97" spans="1:4" x14ac:dyDescent="0.2">
      <c r="A97" t="s">
        <v>117</v>
      </c>
      <c r="D97" t="s">
        <v>48</v>
      </c>
    </row>
    <row r="98" spans="1:4" x14ac:dyDescent="0.2">
      <c r="A98" t="s">
        <v>118</v>
      </c>
      <c r="D98" t="s">
        <v>118</v>
      </c>
    </row>
    <row r="99" spans="1:4" x14ac:dyDescent="0.2">
      <c r="A99" t="s">
        <v>119</v>
      </c>
      <c r="D99" t="s">
        <v>119</v>
      </c>
    </row>
    <row r="100" spans="1:4" x14ac:dyDescent="0.2">
      <c r="A100" t="s">
        <v>120</v>
      </c>
      <c r="D100" t="s">
        <v>120</v>
      </c>
    </row>
    <row r="101" spans="1:4" x14ac:dyDescent="0.2">
      <c r="A101" t="s">
        <v>121</v>
      </c>
      <c r="D101" t="s">
        <v>121</v>
      </c>
    </row>
    <row r="102" spans="1:4" x14ac:dyDescent="0.2">
      <c r="A102" t="s">
        <v>122</v>
      </c>
      <c r="D102" t="s">
        <v>122</v>
      </c>
    </row>
    <row r="103" spans="1:4" x14ac:dyDescent="0.2">
      <c r="A103" t="s">
        <v>123</v>
      </c>
      <c r="D103" t="s">
        <v>123</v>
      </c>
    </row>
    <row r="104" spans="1:4" x14ac:dyDescent="0.2">
      <c r="A104" t="s">
        <v>124</v>
      </c>
      <c r="D104" t="s">
        <v>124</v>
      </c>
    </row>
    <row r="105" spans="1:4" x14ac:dyDescent="0.2">
      <c r="A105" t="s">
        <v>48</v>
      </c>
      <c r="D105" t="s">
        <v>48</v>
      </c>
    </row>
    <row r="106" spans="1:4" x14ac:dyDescent="0.2">
      <c r="A106" t="s">
        <v>125</v>
      </c>
      <c r="D106" t="s">
        <v>126</v>
      </c>
    </row>
    <row r="107" spans="1:4" x14ac:dyDescent="0.2">
      <c r="A107" t="s">
        <v>126</v>
      </c>
      <c r="D107" t="s">
        <v>127</v>
      </c>
    </row>
    <row r="108" spans="1:4" x14ac:dyDescent="0.2">
      <c r="A108" t="s">
        <v>127</v>
      </c>
      <c r="D108" t="s">
        <v>128</v>
      </c>
    </row>
    <row r="109" spans="1:4" x14ac:dyDescent="0.2">
      <c r="A109" t="s">
        <v>128</v>
      </c>
      <c r="D109" t="s">
        <v>129</v>
      </c>
    </row>
    <row r="110" spans="1:4" x14ac:dyDescent="0.2">
      <c r="A110" t="s">
        <v>129</v>
      </c>
      <c r="D110" t="s">
        <v>130</v>
      </c>
    </row>
    <row r="111" spans="1:4" x14ac:dyDescent="0.2">
      <c r="A111" t="s">
        <v>130</v>
      </c>
      <c r="D111" t="s">
        <v>289</v>
      </c>
    </row>
    <row r="112" spans="1:4" x14ac:dyDescent="0.2">
      <c r="A112" t="s">
        <v>131</v>
      </c>
      <c r="D112" t="s">
        <v>290</v>
      </c>
    </row>
    <row r="113" spans="1:4" x14ac:dyDescent="0.2">
      <c r="A113" t="s">
        <v>132</v>
      </c>
      <c r="D113" t="s">
        <v>291</v>
      </c>
    </row>
    <row r="114" spans="1:4" x14ac:dyDescent="0.2">
      <c r="A114" t="s">
        <v>133</v>
      </c>
      <c r="D114" t="s">
        <v>292</v>
      </c>
    </row>
    <row r="115" spans="1:4" x14ac:dyDescent="0.2">
      <c r="A115" t="s">
        <v>134</v>
      </c>
      <c r="D115" t="s">
        <v>137</v>
      </c>
    </row>
    <row r="116" spans="1:4" x14ac:dyDescent="0.2">
      <c r="A116" t="s">
        <v>135</v>
      </c>
      <c r="D116" t="s">
        <v>138</v>
      </c>
    </row>
    <row r="117" spans="1:4" x14ac:dyDescent="0.2">
      <c r="A117" t="s">
        <v>136</v>
      </c>
      <c r="D117" t="s">
        <v>139</v>
      </c>
    </row>
    <row r="118" spans="1:4" x14ac:dyDescent="0.2">
      <c r="A118" t="s">
        <v>137</v>
      </c>
      <c r="D118" t="s">
        <v>140</v>
      </c>
    </row>
    <row r="119" spans="1:4" x14ac:dyDescent="0.2">
      <c r="A119" t="s">
        <v>138</v>
      </c>
      <c r="D119" t="s">
        <v>141</v>
      </c>
    </row>
    <row r="120" spans="1:4" x14ac:dyDescent="0.2">
      <c r="A120" t="s">
        <v>139</v>
      </c>
      <c r="D120" t="s">
        <v>142</v>
      </c>
    </row>
    <row r="121" spans="1:4" x14ac:dyDescent="0.2">
      <c r="A121" t="s">
        <v>140</v>
      </c>
      <c r="D121" t="s">
        <v>143</v>
      </c>
    </row>
    <row r="122" spans="1:4" x14ac:dyDescent="0.2">
      <c r="A122" t="s">
        <v>141</v>
      </c>
      <c r="D122" t="s">
        <v>144</v>
      </c>
    </row>
    <row r="123" spans="1:4" x14ac:dyDescent="0.2">
      <c r="A123" t="s">
        <v>142</v>
      </c>
      <c r="D123" t="s">
        <v>145</v>
      </c>
    </row>
    <row r="124" spans="1:4" x14ac:dyDescent="0.2">
      <c r="A124" t="s">
        <v>143</v>
      </c>
      <c r="D124" t="s">
        <v>146</v>
      </c>
    </row>
    <row r="125" spans="1:4" x14ac:dyDescent="0.2">
      <c r="A125" t="s">
        <v>144</v>
      </c>
      <c r="D125" t="s">
        <v>147</v>
      </c>
    </row>
    <row r="126" spans="1:4" x14ac:dyDescent="0.2">
      <c r="A126" t="s">
        <v>145</v>
      </c>
      <c r="D126" t="s">
        <v>148</v>
      </c>
    </row>
    <row r="127" spans="1:4" x14ac:dyDescent="0.2">
      <c r="A127" t="s">
        <v>146</v>
      </c>
      <c r="D127" t="s">
        <v>149</v>
      </c>
    </row>
    <row r="128" spans="1:4" x14ac:dyDescent="0.2">
      <c r="A128" t="s">
        <v>147</v>
      </c>
      <c r="D128" t="s">
        <v>150</v>
      </c>
    </row>
    <row r="129" spans="1:4" x14ac:dyDescent="0.2">
      <c r="A129" t="s">
        <v>148</v>
      </c>
      <c r="D129" t="s">
        <v>151</v>
      </c>
    </row>
    <row r="130" spans="1:4" x14ac:dyDescent="0.2">
      <c r="A130" t="s">
        <v>149</v>
      </c>
      <c r="D130" t="s">
        <v>152</v>
      </c>
    </row>
    <row r="131" spans="1:4" x14ac:dyDescent="0.2">
      <c r="A131" t="s">
        <v>150</v>
      </c>
      <c r="D131" t="s">
        <v>153</v>
      </c>
    </row>
    <row r="132" spans="1:4" x14ac:dyDescent="0.2">
      <c r="A132" t="s">
        <v>151</v>
      </c>
      <c r="D132" t="s">
        <v>154</v>
      </c>
    </row>
    <row r="133" spans="1:4" x14ac:dyDescent="0.2">
      <c r="A133" t="s">
        <v>152</v>
      </c>
      <c r="D133" t="s">
        <v>155</v>
      </c>
    </row>
    <row r="134" spans="1:4" x14ac:dyDescent="0.2">
      <c r="A134" t="s">
        <v>153</v>
      </c>
      <c r="D134" t="s">
        <v>156</v>
      </c>
    </row>
    <row r="135" spans="1:4" x14ac:dyDescent="0.2">
      <c r="A135" t="s">
        <v>154</v>
      </c>
      <c r="D135" t="s">
        <v>157</v>
      </c>
    </row>
    <row r="136" spans="1:4" x14ac:dyDescent="0.2">
      <c r="A136" t="s">
        <v>155</v>
      </c>
      <c r="D136" t="s">
        <v>158</v>
      </c>
    </row>
    <row r="137" spans="1:4" x14ac:dyDescent="0.2">
      <c r="A137" t="s">
        <v>156</v>
      </c>
      <c r="D137" t="s">
        <v>159</v>
      </c>
    </row>
    <row r="138" spans="1:4" x14ac:dyDescent="0.2">
      <c r="A138" t="s">
        <v>157</v>
      </c>
      <c r="D138" t="s">
        <v>160</v>
      </c>
    </row>
    <row r="139" spans="1:4" x14ac:dyDescent="0.2">
      <c r="A139" t="s">
        <v>158</v>
      </c>
      <c r="D139" t="s">
        <v>161</v>
      </c>
    </row>
    <row r="140" spans="1:4" x14ac:dyDescent="0.2">
      <c r="A140" t="s">
        <v>159</v>
      </c>
      <c r="D140" t="s">
        <v>293</v>
      </c>
    </row>
    <row r="141" spans="1:4" x14ac:dyDescent="0.2">
      <c r="A141" t="s">
        <v>160</v>
      </c>
      <c r="D141" t="s">
        <v>163</v>
      </c>
    </row>
    <row r="142" spans="1:4" x14ac:dyDescent="0.2">
      <c r="A142" t="s">
        <v>161</v>
      </c>
      <c r="D142" t="s">
        <v>164</v>
      </c>
    </row>
    <row r="143" spans="1:4" x14ac:dyDescent="0.2">
      <c r="A143" t="s">
        <v>162</v>
      </c>
      <c r="D143" t="s">
        <v>165</v>
      </c>
    </row>
    <row r="144" spans="1:4" x14ac:dyDescent="0.2">
      <c r="A144" t="s">
        <v>163</v>
      </c>
      <c r="D144" t="s">
        <v>166</v>
      </c>
    </row>
    <row r="145" spans="1:4" x14ac:dyDescent="0.2">
      <c r="A145" t="s">
        <v>164</v>
      </c>
      <c r="D145" t="s">
        <v>167</v>
      </c>
    </row>
    <row r="146" spans="1:4" x14ac:dyDescent="0.2">
      <c r="A146" t="s">
        <v>165</v>
      </c>
      <c r="D146" t="s">
        <v>168</v>
      </c>
    </row>
    <row r="147" spans="1:4" x14ac:dyDescent="0.2">
      <c r="A147" t="s">
        <v>166</v>
      </c>
      <c r="D147" t="s">
        <v>169</v>
      </c>
    </row>
    <row r="148" spans="1:4" x14ac:dyDescent="0.2">
      <c r="A148" t="s">
        <v>167</v>
      </c>
      <c r="D148" t="s">
        <v>171</v>
      </c>
    </row>
    <row r="149" spans="1:4" x14ac:dyDescent="0.2">
      <c r="A149" t="s">
        <v>168</v>
      </c>
      <c r="D149" t="s">
        <v>172</v>
      </c>
    </row>
    <row r="150" spans="1:4" x14ac:dyDescent="0.2">
      <c r="A150" t="s">
        <v>169</v>
      </c>
      <c r="D150" t="s">
        <v>173</v>
      </c>
    </row>
    <row r="151" spans="1:4" x14ac:dyDescent="0.2">
      <c r="A151" t="s">
        <v>170</v>
      </c>
      <c r="D151" t="s">
        <v>174</v>
      </c>
    </row>
    <row r="152" spans="1:4" x14ac:dyDescent="0.2">
      <c r="A152" t="s">
        <v>171</v>
      </c>
      <c r="D152" t="s">
        <v>175</v>
      </c>
    </row>
    <row r="153" spans="1:4" x14ac:dyDescent="0.2">
      <c r="A153" t="s">
        <v>172</v>
      </c>
      <c r="D153" t="s">
        <v>176</v>
      </c>
    </row>
    <row r="154" spans="1:4" x14ac:dyDescent="0.2">
      <c r="A154" t="s">
        <v>173</v>
      </c>
      <c r="D154" t="s">
        <v>177</v>
      </c>
    </row>
    <row r="155" spans="1:4" x14ac:dyDescent="0.2">
      <c r="A155" t="s">
        <v>174</v>
      </c>
      <c r="D155" t="s">
        <v>178</v>
      </c>
    </row>
    <row r="156" spans="1:4" x14ac:dyDescent="0.2">
      <c r="A156" t="s">
        <v>175</v>
      </c>
      <c r="D156" t="s">
        <v>179</v>
      </c>
    </row>
    <row r="157" spans="1:4" x14ac:dyDescent="0.2">
      <c r="A157" t="s">
        <v>176</v>
      </c>
      <c r="D157" t="s">
        <v>180</v>
      </c>
    </row>
    <row r="158" spans="1:4" x14ac:dyDescent="0.2">
      <c r="A158" t="s">
        <v>177</v>
      </c>
      <c r="D158" t="s">
        <v>181</v>
      </c>
    </row>
    <row r="159" spans="1:4" x14ac:dyDescent="0.2">
      <c r="A159" t="s">
        <v>178</v>
      </c>
      <c r="D159" t="s">
        <v>182</v>
      </c>
    </row>
    <row r="160" spans="1:4" x14ac:dyDescent="0.2">
      <c r="A160" t="s">
        <v>179</v>
      </c>
      <c r="D160" t="s">
        <v>183</v>
      </c>
    </row>
    <row r="161" spans="1:4" x14ac:dyDescent="0.2">
      <c r="A161" t="s">
        <v>180</v>
      </c>
      <c r="D161" t="s">
        <v>184</v>
      </c>
    </row>
    <row r="162" spans="1:4" x14ac:dyDescent="0.2">
      <c r="A162" t="s">
        <v>181</v>
      </c>
      <c r="D162" t="s">
        <v>185</v>
      </c>
    </row>
    <row r="163" spans="1:4" x14ac:dyDescent="0.2">
      <c r="A163" t="s">
        <v>182</v>
      </c>
      <c r="D163" t="s">
        <v>186</v>
      </c>
    </row>
    <row r="164" spans="1:4" x14ac:dyDescent="0.2">
      <c r="A164" t="s">
        <v>183</v>
      </c>
      <c r="D164" t="s">
        <v>187</v>
      </c>
    </row>
    <row r="165" spans="1:4" x14ac:dyDescent="0.2">
      <c r="A165" t="s">
        <v>184</v>
      </c>
      <c r="D165" t="s">
        <v>188</v>
      </c>
    </row>
    <row r="166" spans="1:4" x14ac:dyDescent="0.2">
      <c r="A166" t="s">
        <v>185</v>
      </c>
      <c r="D166" t="s">
        <v>189</v>
      </c>
    </row>
    <row r="167" spans="1:4" x14ac:dyDescent="0.2">
      <c r="A167" t="s">
        <v>186</v>
      </c>
      <c r="D167" t="s">
        <v>190</v>
      </c>
    </row>
    <row r="168" spans="1:4" x14ac:dyDescent="0.2">
      <c r="A168" t="s">
        <v>187</v>
      </c>
      <c r="D168" t="s">
        <v>191</v>
      </c>
    </row>
    <row r="169" spans="1:4" x14ac:dyDescent="0.2">
      <c r="A169" t="s">
        <v>188</v>
      </c>
      <c r="D169" t="s">
        <v>48</v>
      </c>
    </row>
    <row r="170" spans="1:4" x14ac:dyDescent="0.2">
      <c r="A170" t="s">
        <v>189</v>
      </c>
      <c r="D170" t="s">
        <v>192</v>
      </c>
    </row>
    <row r="171" spans="1:4" x14ac:dyDescent="0.2">
      <c r="A171" t="s">
        <v>190</v>
      </c>
      <c r="D171" t="s">
        <v>194</v>
      </c>
    </row>
    <row r="172" spans="1:4" x14ac:dyDescent="0.2">
      <c r="A172" t="s">
        <v>191</v>
      </c>
      <c r="D172" t="s">
        <v>195</v>
      </c>
    </row>
    <row r="173" spans="1:4" x14ac:dyDescent="0.2">
      <c r="A173" t="s">
        <v>48</v>
      </c>
      <c r="D173" t="s">
        <v>196</v>
      </c>
    </row>
    <row r="174" spans="1:4" x14ac:dyDescent="0.2">
      <c r="A174" t="s">
        <v>192</v>
      </c>
      <c r="D174" t="s">
        <v>48</v>
      </c>
    </row>
    <row r="175" spans="1:4" x14ac:dyDescent="0.2">
      <c r="A175" t="s">
        <v>193</v>
      </c>
      <c r="D175" t="s">
        <v>197</v>
      </c>
    </row>
    <row r="176" spans="1:4" x14ac:dyDescent="0.2">
      <c r="A176" t="s">
        <v>48</v>
      </c>
      <c r="D176" t="s">
        <v>198</v>
      </c>
    </row>
    <row r="177" spans="1:4" x14ac:dyDescent="0.2">
      <c r="A177" t="s">
        <v>194</v>
      </c>
      <c r="D177" t="s">
        <v>201</v>
      </c>
    </row>
    <row r="178" spans="1:4" x14ac:dyDescent="0.2">
      <c r="A178" t="s">
        <v>195</v>
      </c>
      <c r="D178" t="s">
        <v>48</v>
      </c>
    </row>
    <row r="179" spans="1:4" x14ac:dyDescent="0.2">
      <c r="A179" t="s">
        <v>196</v>
      </c>
      <c r="D179" t="s">
        <v>202</v>
      </c>
    </row>
    <row r="180" spans="1:4" x14ac:dyDescent="0.2">
      <c r="A180" t="s">
        <v>48</v>
      </c>
      <c r="D180" t="s">
        <v>203</v>
      </c>
    </row>
    <row r="181" spans="1:4" x14ac:dyDescent="0.2">
      <c r="A181" t="s">
        <v>197</v>
      </c>
      <c r="D181" t="s">
        <v>204</v>
      </c>
    </row>
    <row r="182" spans="1:4" x14ac:dyDescent="0.2">
      <c r="A182" t="s">
        <v>198</v>
      </c>
      <c r="D182" t="s">
        <v>205</v>
      </c>
    </row>
    <row r="183" spans="1:4" x14ac:dyDescent="0.2">
      <c r="A183" t="s">
        <v>199</v>
      </c>
      <c r="D183" t="s">
        <v>206</v>
      </c>
    </row>
    <row r="184" spans="1:4" x14ac:dyDescent="0.2">
      <c r="A184" t="s">
        <v>201</v>
      </c>
      <c r="D184" t="s">
        <v>207</v>
      </c>
    </row>
    <row r="185" spans="1:4" x14ac:dyDescent="0.2">
      <c r="A185" t="s">
        <v>48</v>
      </c>
      <c r="D185" t="s">
        <v>208</v>
      </c>
    </row>
    <row r="186" spans="1:4" x14ac:dyDescent="0.2">
      <c r="A186" t="s">
        <v>202</v>
      </c>
      <c r="D186" t="s">
        <v>209</v>
      </c>
    </row>
    <row r="187" spans="1:4" x14ac:dyDescent="0.2">
      <c r="A187" t="s">
        <v>203</v>
      </c>
      <c r="D187" t="s">
        <v>210</v>
      </c>
    </row>
    <row r="188" spans="1:4" x14ac:dyDescent="0.2">
      <c r="A188" t="s">
        <v>204</v>
      </c>
      <c r="D188" t="s">
        <v>211</v>
      </c>
    </row>
    <row r="189" spans="1:4" x14ac:dyDescent="0.2">
      <c r="A189" t="s">
        <v>205</v>
      </c>
      <c r="D189" t="s">
        <v>48</v>
      </c>
    </row>
    <row r="190" spans="1:4" x14ac:dyDescent="0.2">
      <c r="A190" t="s">
        <v>206</v>
      </c>
      <c r="D190" t="s">
        <v>212</v>
      </c>
    </row>
    <row r="191" spans="1:4" x14ac:dyDescent="0.2">
      <c r="A191" t="s">
        <v>207</v>
      </c>
      <c r="D191" t="s">
        <v>213</v>
      </c>
    </row>
    <row r="192" spans="1:4" x14ac:dyDescent="0.2">
      <c r="A192" t="s">
        <v>208</v>
      </c>
      <c r="D192" t="s">
        <v>214</v>
      </c>
    </row>
    <row r="193" spans="1:4" x14ac:dyDescent="0.2">
      <c r="A193" t="s">
        <v>209</v>
      </c>
      <c r="D193" t="s">
        <v>215</v>
      </c>
    </row>
    <row r="194" spans="1:4" x14ac:dyDescent="0.2">
      <c r="A194" t="s">
        <v>210</v>
      </c>
      <c r="D194" t="s">
        <v>216</v>
      </c>
    </row>
    <row r="195" spans="1:4" x14ac:dyDescent="0.2">
      <c r="A195" t="s">
        <v>211</v>
      </c>
      <c r="D195" t="s">
        <v>294</v>
      </c>
    </row>
    <row r="196" spans="1:4" x14ac:dyDescent="0.2">
      <c r="A196" t="s">
        <v>48</v>
      </c>
      <c r="D196" t="s">
        <v>218</v>
      </c>
    </row>
    <row r="197" spans="1:4" x14ac:dyDescent="0.2">
      <c r="A197" t="s">
        <v>212</v>
      </c>
      <c r="D197" t="s">
        <v>219</v>
      </c>
    </row>
    <row r="198" spans="1:4" x14ac:dyDescent="0.2">
      <c r="A198" t="s">
        <v>213</v>
      </c>
      <c r="D198" t="s">
        <v>220</v>
      </c>
    </row>
    <row r="199" spans="1:4" x14ac:dyDescent="0.2">
      <c r="A199" t="s">
        <v>214</v>
      </c>
      <c r="D199" t="s">
        <v>221</v>
      </c>
    </row>
    <row r="200" spans="1:4" x14ac:dyDescent="0.2">
      <c r="A200" t="s">
        <v>215</v>
      </c>
      <c r="D200" t="s">
        <v>222</v>
      </c>
    </row>
    <row r="201" spans="1:4" x14ac:dyDescent="0.2">
      <c r="A201" t="s">
        <v>216</v>
      </c>
      <c r="D201" t="s">
        <v>223</v>
      </c>
    </row>
    <row r="202" spans="1:4" x14ac:dyDescent="0.2">
      <c r="A202" t="s">
        <v>217</v>
      </c>
      <c r="D202" t="s">
        <v>48</v>
      </c>
    </row>
    <row r="203" spans="1:4" x14ac:dyDescent="0.2">
      <c r="A203" t="s">
        <v>218</v>
      </c>
      <c r="D203" t="s">
        <v>224</v>
      </c>
    </row>
    <row r="204" spans="1:4" x14ac:dyDescent="0.2">
      <c r="A204" t="s">
        <v>219</v>
      </c>
      <c r="D204" t="s">
        <v>225</v>
      </c>
    </row>
    <row r="205" spans="1:4" x14ac:dyDescent="0.2">
      <c r="A205" t="s">
        <v>220</v>
      </c>
      <c r="D205" t="s">
        <v>226</v>
      </c>
    </row>
    <row r="206" spans="1:4" x14ac:dyDescent="0.2">
      <c r="A206" t="s">
        <v>221</v>
      </c>
      <c r="D206" t="s">
        <v>227</v>
      </c>
    </row>
    <row r="207" spans="1:4" x14ac:dyDescent="0.2">
      <c r="A207" t="s">
        <v>222</v>
      </c>
      <c r="D207" t="s">
        <v>228</v>
      </c>
    </row>
    <row r="208" spans="1:4" x14ac:dyDescent="0.2">
      <c r="A208" t="s">
        <v>223</v>
      </c>
      <c r="D208" t="s">
        <v>229</v>
      </c>
    </row>
    <row r="209" spans="1:4" x14ac:dyDescent="0.2">
      <c r="A209" t="s">
        <v>48</v>
      </c>
      <c r="D209" t="s">
        <v>230</v>
      </c>
    </row>
    <row r="210" spans="1:4" x14ac:dyDescent="0.2">
      <c r="A210" t="s">
        <v>224</v>
      </c>
      <c r="D210" t="s">
        <v>48</v>
      </c>
    </row>
    <row r="211" spans="1:4" x14ac:dyDescent="0.2">
      <c r="A211" t="s">
        <v>225</v>
      </c>
      <c r="D211" t="s">
        <v>231</v>
      </c>
    </row>
    <row r="212" spans="1:4" x14ac:dyDescent="0.2">
      <c r="A212" t="s">
        <v>226</v>
      </c>
      <c r="D212" t="s">
        <v>232</v>
      </c>
    </row>
    <row r="213" spans="1:4" x14ac:dyDescent="0.2">
      <c r="A213" t="s">
        <v>227</v>
      </c>
      <c r="D213" t="s">
        <v>295</v>
      </c>
    </row>
    <row r="214" spans="1:4" x14ac:dyDescent="0.2">
      <c r="A214" t="s">
        <v>228</v>
      </c>
      <c r="D214" t="s">
        <v>234</v>
      </c>
    </row>
    <row r="215" spans="1:4" x14ac:dyDescent="0.2">
      <c r="A215" t="s">
        <v>229</v>
      </c>
      <c r="D215" t="s">
        <v>235</v>
      </c>
    </row>
    <row r="216" spans="1:4" x14ac:dyDescent="0.2">
      <c r="A216" t="s">
        <v>230</v>
      </c>
      <c r="D216" t="s">
        <v>236</v>
      </c>
    </row>
    <row r="217" spans="1:4" x14ac:dyDescent="0.2">
      <c r="A217" t="s">
        <v>48</v>
      </c>
      <c r="D217" t="s">
        <v>237</v>
      </c>
    </row>
    <row r="218" spans="1:4" x14ac:dyDescent="0.2">
      <c r="A218" t="s">
        <v>231</v>
      </c>
      <c r="D218" t="s">
        <v>238</v>
      </c>
    </row>
    <row r="219" spans="1:4" x14ac:dyDescent="0.2">
      <c r="A219" t="s">
        <v>232</v>
      </c>
      <c r="D219" t="s">
        <v>239</v>
      </c>
    </row>
    <row r="220" spans="1:4" x14ac:dyDescent="0.2">
      <c r="A220" t="s">
        <v>233</v>
      </c>
      <c r="D220" t="s">
        <v>240</v>
      </c>
    </row>
    <row r="221" spans="1:4" x14ac:dyDescent="0.2">
      <c r="A221" t="s">
        <v>234</v>
      </c>
      <c r="D221" t="s">
        <v>241</v>
      </c>
    </row>
    <row r="222" spans="1:4" x14ac:dyDescent="0.2">
      <c r="A222" t="s">
        <v>235</v>
      </c>
      <c r="D222" t="s">
        <v>242</v>
      </c>
    </row>
    <row r="223" spans="1:4" x14ac:dyDescent="0.2">
      <c r="A223" t="s">
        <v>236</v>
      </c>
      <c r="D223" t="s">
        <v>243</v>
      </c>
    </row>
    <row r="224" spans="1:4" x14ac:dyDescent="0.2">
      <c r="A224" t="s">
        <v>237</v>
      </c>
      <c r="D224" t="s">
        <v>244</v>
      </c>
    </row>
    <row r="225" spans="1:4" x14ac:dyDescent="0.2">
      <c r="A225" t="s">
        <v>238</v>
      </c>
      <c r="D225" t="s">
        <v>245</v>
      </c>
    </row>
    <row r="226" spans="1:4" x14ac:dyDescent="0.2">
      <c r="A226" t="s">
        <v>239</v>
      </c>
      <c r="D226" t="s">
        <v>180</v>
      </c>
    </row>
    <row r="227" spans="1:4" x14ac:dyDescent="0.2">
      <c r="A227" t="s">
        <v>240</v>
      </c>
      <c r="D227" t="s">
        <v>246</v>
      </c>
    </row>
    <row r="228" spans="1:4" x14ac:dyDescent="0.2">
      <c r="A228" t="s">
        <v>241</v>
      </c>
      <c r="D228" t="s">
        <v>247</v>
      </c>
    </row>
    <row r="229" spans="1:4" x14ac:dyDescent="0.2">
      <c r="A229" t="s">
        <v>242</v>
      </c>
      <c r="D229" t="s">
        <v>248</v>
      </c>
    </row>
    <row r="230" spans="1:4" x14ac:dyDescent="0.2">
      <c r="A230" t="s">
        <v>243</v>
      </c>
      <c r="D230" t="s">
        <v>249</v>
      </c>
    </row>
    <row r="231" spans="1:4" x14ac:dyDescent="0.2">
      <c r="A231" t="s">
        <v>244</v>
      </c>
      <c r="D231" t="s">
        <v>250</v>
      </c>
    </row>
    <row r="232" spans="1:4" x14ac:dyDescent="0.2">
      <c r="A232" t="s">
        <v>245</v>
      </c>
      <c r="D232" t="s">
        <v>251</v>
      </c>
    </row>
    <row r="233" spans="1:4" x14ac:dyDescent="0.2">
      <c r="A233" t="s">
        <v>180</v>
      </c>
      <c r="D233" t="s">
        <v>252</v>
      </c>
    </row>
    <row r="234" spans="1:4" x14ac:dyDescent="0.2">
      <c r="A234" t="s">
        <v>246</v>
      </c>
      <c r="D234" t="s">
        <v>253</v>
      </c>
    </row>
    <row r="235" spans="1:4" x14ac:dyDescent="0.2">
      <c r="A235" t="s">
        <v>247</v>
      </c>
      <c r="D235" t="s">
        <v>254</v>
      </c>
    </row>
    <row r="236" spans="1:4" x14ac:dyDescent="0.2">
      <c r="A236" t="s">
        <v>248</v>
      </c>
      <c r="D236" t="s">
        <v>255</v>
      </c>
    </row>
    <row r="237" spans="1:4" x14ac:dyDescent="0.2">
      <c r="A237" t="s">
        <v>249</v>
      </c>
      <c r="D237" t="s">
        <v>256</v>
      </c>
    </row>
    <row r="238" spans="1:4" x14ac:dyDescent="0.2">
      <c r="A238" t="s">
        <v>250</v>
      </c>
      <c r="D238" t="s">
        <v>257</v>
      </c>
    </row>
    <row r="239" spans="1:4" x14ac:dyDescent="0.2">
      <c r="A239" t="s">
        <v>251</v>
      </c>
      <c r="D239" t="s">
        <v>258</v>
      </c>
    </row>
    <row r="240" spans="1:4" x14ac:dyDescent="0.2">
      <c r="A240" t="s">
        <v>252</v>
      </c>
      <c r="D240" t="s">
        <v>259</v>
      </c>
    </row>
    <row r="241" spans="1:4" x14ac:dyDescent="0.2">
      <c r="A241" t="s">
        <v>253</v>
      </c>
      <c r="D241" t="s">
        <v>260</v>
      </c>
    </row>
    <row r="242" spans="1:4" x14ac:dyDescent="0.2">
      <c r="A242" t="s">
        <v>254</v>
      </c>
      <c r="D242" t="s">
        <v>261</v>
      </c>
    </row>
    <row r="243" spans="1:4" x14ac:dyDescent="0.2">
      <c r="A243" t="s">
        <v>255</v>
      </c>
      <c r="D243" t="s">
        <v>262</v>
      </c>
    </row>
    <row r="244" spans="1:4" x14ac:dyDescent="0.2">
      <c r="A244" t="s">
        <v>256</v>
      </c>
      <c r="D244" t="s">
        <v>263</v>
      </c>
    </row>
    <row r="245" spans="1:4" x14ac:dyDescent="0.2">
      <c r="A245" t="s">
        <v>257</v>
      </c>
      <c r="D245" t="s">
        <v>264</v>
      </c>
    </row>
    <row r="246" spans="1:4" x14ac:dyDescent="0.2">
      <c r="A246" t="s">
        <v>258</v>
      </c>
      <c r="D246" t="s">
        <v>265</v>
      </c>
    </row>
    <row r="247" spans="1:4" x14ac:dyDescent="0.2">
      <c r="A247" t="s">
        <v>259</v>
      </c>
      <c r="D247" t="s">
        <v>180</v>
      </c>
    </row>
    <row r="248" spans="1:4" x14ac:dyDescent="0.2">
      <c r="A248" t="s">
        <v>260</v>
      </c>
      <c r="D248" t="s">
        <v>296</v>
      </c>
    </row>
    <row r="249" spans="1:4" x14ac:dyDescent="0.2">
      <c r="A249" t="s">
        <v>261</v>
      </c>
      <c r="D249" t="s">
        <v>268</v>
      </c>
    </row>
    <row r="250" spans="1:4" x14ac:dyDescent="0.2">
      <c r="A250" t="s">
        <v>262</v>
      </c>
      <c r="D250" t="s">
        <v>48</v>
      </c>
    </row>
    <row r="251" spans="1:4" x14ac:dyDescent="0.2">
      <c r="A251" t="s">
        <v>263</v>
      </c>
      <c r="D251" t="s">
        <v>269</v>
      </c>
    </row>
    <row r="252" spans="1:4" x14ac:dyDescent="0.2">
      <c r="A252" t="s">
        <v>264</v>
      </c>
      <c r="D252" t="s">
        <v>270</v>
      </c>
    </row>
    <row r="253" spans="1:4" x14ac:dyDescent="0.2">
      <c r="A253" t="s">
        <v>265</v>
      </c>
      <c r="D253" t="s">
        <v>271</v>
      </c>
    </row>
    <row r="254" spans="1:4" x14ac:dyDescent="0.2">
      <c r="A254" t="s">
        <v>266</v>
      </c>
      <c r="D254" t="s">
        <v>272</v>
      </c>
    </row>
    <row r="255" spans="1:4" x14ac:dyDescent="0.2">
      <c r="A255" t="s">
        <v>267</v>
      </c>
    </row>
    <row r="256" spans="1:4" x14ac:dyDescent="0.2">
      <c r="A256" t="s">
        <v>268</v>
      </c>
    </row>
    <row r="257" spans="1:1" x14ac:dyDescent="0.2">
      <c r="A257" t="s">
        <v>48</v>
      </c>
    </row>
    <row r="258" spans="1:1" x14ac:dyDescent="0.2">
      <c r="A258" t="s">
        <v>269</v>
      </c>
    </row>
    <row r="259" spans="1:1" x14ac:dyDescent="0.2">
      <c r="A259" t="s">
        <v>270</v>
      </c>
    </row>
    <row r="260" spans="1:1" x14ac:dyDescent="0.2">
      <c r="A260" t="s">
        <v>271</v>
      </c>
    </row>
    <row r="261" spans="1:1" x14ac:dyDescent="0.2">
      <c r="A261" t="s">
        <v>272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7"/>
  <sheetViews>
    <sheetView workbookViewId="0">
      <pane ySplit="6" topLeftCell="A13" activePane="bottomLeft" state="frozen"/>
      <selection activeCell="F30" activeCellId="1" sqref="E8 F30"/>
      <selection pane="bottomLeft" activeCell="F30" activeCellId="1" sqref="E8 F30"/>
    </sheetView>
  </sheetViews>
  <sheetFormatPr baseColWidth="10" defaultRowHeight="12.75" x14ac:dyDescent="0.2"/>
  <sheetData>
    <row r="1" spans="1:5" x14ac:dyDescent="0.2">
      <c r="A1" t="s">
        <v>28</v>
      </c>
    </row>
    <row r="3" spans="1:5" x14ac:dyDescent="0.2">
      <c r="A3" t="s">
        <v>29</v>
      </c>
    </row>
    <row r="4" spans="1:5" x14ac:dyDescent="0.2">
      <c r="A4" t="s">
        <v>30</v>
      </c>
    </row>
    <row r="5" spans="1:5" x14ac:dyDescent="0.2">
      <c r="A5" t="s">
        <v>279</v>
      </c>
    </row>
    <row r="6" spans="1:5" x14ac:dyDescent="0.2">
      <c r="A6" t="s">
        <v>31</v>
      </c>
    </row>
    <row r="8" spans="1:5" x14ac:dyDescent="0.2">
      <c r="A8" t="s">
        <v>32</v>
      </c>
      <c r="B8">
        <v>30</v>
      </c>
      <c r="C8">
        <v>20</v>
      </c>
      <c r="E8">
        <v>95</v>
      </c>
    </row>
    <row r="9" spans="1:5" x14ac:dyDescent="0.2">
      <c r="A9" t="s">
        <v>33</v>
      </c>
      <c r="B9">
        <v>40</v>
      </c>
      <c r="C9">
        <v>27</v>
      </c>
      <c r="E9">
        <v>113</v>
      </c>
    </row>
    <row r="10" spans="1:5" x14ac:dyDescent="0.2">
      <c r="A10" t="s">
        <v>34</v>
      </c>
      <c r="B10">
        <v>30</v>
      </c>
      <c r="C10">
        <v>20</v>
      </c>
      <c r="E10">
        <v>175</v>
      </c>
    </row>
    <row r="11" spans="1:5" x14ac:dyDescent="0.2">
      <c r="A11" t="s">
        <v>35</v>
      </c>
      <c r="B11">
        <v>50</v>
      </c>
      <c r="C11">
        <v>33</v>
      </c>
      <c r="E11">
        <v>226</v>
      </c>
    </row>
    <row r="12" spans="1:5" x14ac:dyDescent="0.2">
      <c r="A12" t="s">
        <v>36</v>
      </c>
      <c r="B12">
        <v>23</v>
      </c>
      <c r="C12">
        <v>16</v>
      </c>
      <c r="E12">
        <v>110</v>
      </c>
    </row>
    <row r="13" spans="1:5" x14ac:dyDescent="0.2">
      <c r="A13" t="s">
        <v>37</v>
      </c>
      <c r="B13">
        <v>39</v>
      </c>
      <c r="C13">
        <v>26</v>
      </c>
      <c r="E13">
        <v>190</v>
      </c>
    </row>
    <row r="14" spans="1:5" x14ac:dyDescent="0.2">
      <c r="A14" t="s">
        <v>38</v>
      </c>
      <c r="B14">
        <v>32</v>
      </c>
      <c r="C14">
        <v>21</v>
      </c>
      <c r="E14">
        <v>82</v>
      </c>
    </row>
    <row r="15" spans="1:5" x14ac:dyDescent="0.2">
      <c r="A15" t="s">
        <v>39</v>
      </c>
      <c r="B15">
        <v>77</v>
      </c>
      <c r="C15">
        <v>52</v>
      </c>
      <c r="E15">
        <v>265</v>
      </c>
    </row>
    <row r="16" spans="1:5" x14ac:dyDescent="0.2">
      <c r="A16" t="s">
        <v>40</v>
      </c>
      <c r="B16">
        <v>53</v>
      </c>
      <c r="C16">
        <v>36</v>
      </c>
      <c r="E16">
        <v>117</v>
      </c>
    </row>
    <row r="17" spans="1:5" x14ac:dyDescent="0.2">
      <c r="A17" t="s">
        <v>41</v>
      </c>
      <c r="B17">
        <v>36</v>
      </c>
      <c r="C17">
        <v>24</v>
      </c>
      <c r="E17">
        <v>125</v>
      </c>
    </row>
    <row r="18" spans="1:5" x14ac:dyDescent="0.2">
      <c r="A18" t="s">
        <v>42</v>
      </c>
      <c r="B18">
        <v>24</v>
      </c>
      <c r="C18">
        <v>16</v>
      </c>
      <c r="E18">
        <v>90</v>
      </c>
    </row>
    <row r="19" spans="1:5" x14ac:dyDescent="0.2">
      <c r="A19" t="s">
        <v>43</v>
      </c>
      <c r="B19">
        <v>40</v>
      </c>
      <c r="C19">
        <v>27</v>
      </c>
      <c r="E19">
        <v>120</v>
      </c>
    </row>
    <row r="20" spans="1:5" x14ac:dyDescent="0.2">
      <c r="A20" t="s">
        <v>44</v>
      </c>
      <c r="E20" t="s">
        <v>45</v>
      </c>
    </row>
    <row r="21" spans="1:5" x14ac:dyDescent="0.2">
      <c r="A21" t="s">
        <v>46</v>
      </c>
      <c r="B21">
        <v>58</v>
      </c>
      <c r="C21">
        <v>39</v>
      </c>
      <c r="E21">
        <v>158</v>
      </c>
    </row>
    <row r="22" spans="1:5" x14ac:dyDescent="0.2">
      <c r="A22" t="s">
        <v>47</v>
      </c>
      <c r="B22">
        <v>59</v>
      </c>
      <c r="C22">
        <v>40</v>
      </c>
      <c r="E22">
        <v>186</v>
      </c>
    </row>
    <row r="23" spans="1:5" x14ac:dyDescent="0.2">
      <c r="A23" t="s">
        <v>48</v>
      </c>
      <c r="B23">
        <v>56</v>
      </c>
      <c r="C23">
        <v>37</v>
      </c>
      <c r="E23">
        <v>133</v>
      </c>
    </row>
    <row r="24" spans="1:5" x14ac:dyDescent="0.2">
      <c r="A24" t="s">
        <v>49</v>
      </c>
      <c r="B24">
        <v>36</v>
      </c>
      <c r="C24">
        <v>24</v>
      </c>
      <c r="E24">
        <v>70</v>
      </c>
    </row>
    <row r="25" spans="1:5" x14ac:dyDescent="0.2">
      <c r="A25" t="s">
        <v>50</v>
      </c>
      <c r="B25">
        <v>30</v>
      </c>
      <c r="C25">
        <v>20</v>
      </c>
      <c r="E25">
        <v>75</v>
      </c>
    </row>
    <row r="26" spans="1:5" x14ac:dyDescent="0.2">
      <c r="A26" t="s">
        <v>51</v>
      </c>
      <c r="B26">
        <v>58</v>
      </c>
      <c r="C26">
        <v>39</v>
      </c>
      <c r="E26">
        <v>179</v>
      </c>
    </row>
    <row r="27" spans="1:5" x14ac:dyDescent="0.2">
      <c r="A27" t="s">
        <v>52</v>
      </c>
      <c r="B27">
        <v>41</v>
      </c>
      <c r="C27">
        <v>28</v>
      </c>
      <c r="E27">
        <v>135</v>
      </c>
    </row>
    <row r="28" spans="1:5" x14ac:dyDescent="0.2">
      <c r="A28" t="s">
        <v>53</v>
      </c>
      <c r="B28">
        <v>41</v>
      </c>
      <c r="C28">
        <v>28</v>
      </c>
      <c r="E28">
        <v>90</v>
      </c>
    </row>
    <row r="29" spans="1:5" x14ac:dyDescent="0.2">
      <c r="A29" t="s">
        <v>54</v>
      </c>
      <c r="B29">
        <v>24</v>
      </c>
      <c r="C29">
        <v>16</v>
      </c>
      <c r="E29">
        <v>70</v>
      </c>
    </row>
    <row r="30" spans="1:5" x14ac:dyDescent="0.2">
      <c r="A30" t="s">
        <v>55</v>
      </c>
      <c r="B30">
        <v>24</v>
      </c>
      <c r="C30">
        <v>16</v>
      </c>
      <c r="E30">
        <v>70</v>
      </c>
    </row>
    <row r="31" spans="1:5" x14ac:dyDescent="0.2">
      <c r="A31" t="s">
        <v>56</v>
      </c>
      <c r="B31">
        <v>33</v>
      </c>
      <c r="C31">
        <v>22</v>
      </c>
      <c r="E31">
        <v>105</v>
      </c>
    </row>
    <row r="32" spans="1:5" x14ac:dyDescent="0.2">
      <c r="A32" t="s">
        <v>57</v>
      </c>
      <c r="E32" t="s">
        <v>45</v>
      </c>
    </row>
    <row r="33" spans="1:5" x14ac:dyDescent="0.2">
      <c r="A33" t="s">
        <v>58</v>
      </c>
      <c r="B33">
        <v>53</v>
      </c>
      <c r="C33">
        <v>36</v>
      </c>
      <c r="E33">
        <v>160</v>
      </c>
    </row>
    <row r="34" spans="1:5" x14ac:dyDescent="0.2">
      <c r="A34" t="s">
        <v>59</v>
      </c>
      <c r="B34">
        <v>47</v>
      </c>
      <c r="C34">
        <v>32</v>
      </c>
      <c r="E34">
        <v>145</v>
      </c>
    </row>
    <row r="35" spans="1:5" x14ac:dyDescent="0.2">
      <c r="A35" t="s">
        <v>60</v>
      </c>
      <c r="B35">
        <v>53</v>
      </c>
      <c r="C35">
        <v>36</v>
      </c>
      <c r="E35">
        <v>120</v>
      </c>
    </row>
    <row r="36" spans="1:5" x14ac:dyDescent="0.2">
      <c r="A36" t="s">
        <v>48</v>
      </c>
      <c r="B36">
        <v>54</v>
      </c>
      <c r="C36">
        <v>36</v>
      </c>
      <c r="E36">
        <v>110</v>
      </c>
    </row>
    <row r="37" spans="1:5" x14ac:dyDescent="0.2">
      <c r="A37" t="s">
        <v>61</v>
      </c>
      <c r="B37">
        <v>36</v>
      </c>
      <c r="C37">
        <v>24</v>
      </c>
      <c r="E37">
        <v>85</v>
      </c>
    </row>
    <row r="38" spans="1:5" x14ac:dyDescent="0.2">
      <c r="A38" t="s">
        <v>62</v>
      </c>
      <c r="B38">
        <v>22</v>
      </c>
      <c r="C38">
        <v>15</v>
      </c>
      <c r="E38">
        <v>72</v>
      </c>
    </row>
    <row r="39" spans="1:5" x14ac:dyDescent="0.2">
      <c r="A39" t="s">
        <v>63</v>
      </c>
      <c r="B39">
        <v>36</v>
      </c>
      <c r="C39">
        <v>24</v>
      </c>
      <c r="E39">
        <v>100</v>
      </c>
    </row>
    <row r="40" spans="1:5" x14ac:dyDescent="0.2">
      <c r="A40" t="s">
        <v>64</v>
      </c>
      <c r="B40">
        <v>47</v>
      </c>
      <c r="C40">
        <v>32</v>
      </c>
      <c r="E40">
        <v>98</v>
      </c>
    </row>
    <row r="41" spans="1:5" x14ac:dyDescent="0.2">
      <c r="A41" t="s">
        <v>65</v>
      </c>
      <c r="B41">
        <v>40</v>
      </c>
      <c r="C41">
        <v>27</v>
      </c>
      <c r="E41">
        <v>130</v>
      </c>
    </row>
    <row r="42" spans="1:5" x14ac:dyDescent="0.2">
      <c r="A42" t="s">
        <v>66</v>
      </c>
      <c r="B42">
        <v>33</v>
      </c>
      <c r="C42">
        <v>22</v>
      </c>
      <c r="E42">
        <v>80</v>
      </c>
    </row>
    <row r="43" spans="1:5" x14ac:dyDescent="0.2">
      <c r="A43" t="s">
        <v>67</v>
      </c>
      <c r="B43">
        <v>32</v>
      </c>
      <c r="C43">
        <v>21</v>
      </c>
      <c r="E43">
        <v>85</v>
      </c>
    </row>
    <row r="44" spans="1:5" x14ac:dyDescent="0.2">
      <c r="A44" t="s">
        <v>68</v>
      </c>
      <c r="B44">
        <v>62</v>
      </c>
      <c r="C44">
        <v>41</v>
      </c>
      <c r="E44">
        <v>170</v>
      </c>
    </row>
    <row r="45" spans="1:5" x14ac:dyDescent="0.2">
      <c r="A45" t="s">
        <v>69</v>
      </c>
      <c r="B45">
        <v>39</v>
      </c>
      <c r="C45">
        <v>26</v>
      </c>
      <c r="E45">
        <v>115</v>
      </c>
    </row>
    <row r="46" spans="1:5" x14ac:dyDescent="0.2">
      <c r="A46" t="s">
        <v>70</v>
      </c>
      <c r="B46">
        <v>42</v>
      </c>
      <c r="C46">
        <v>28</v>
      </c>
      <c r="E46">
        <v>140</v>
      </c>
    </row>
    <row r="47" spans="1:5" x14ac:dyDescent="0.2">
      <c r="A47" t="s">
        <v>71</v>
      </c>
      <c r="B47">
        <v>36</v>
      </c>
      <c r="C47">
        <v>24</v>
      </c>
      <c r="E47">
        <v>69</v>
      </c>
    </row>
    <row r="48" spans="1:5" x14ac:dyDescent="0.2">
      <c r="A48" t="s">
        <v>72</v>
      </c>
      <c r="B48">
        <v>54</v>
      </c>
      <c r="C48">
        <v>36</v>
      </c>
      <c r="E48">
        <v>145</v>
      </c>
    </row>
    <row r="49" spans="1:5" x14ac:dyDescent="0.2">
      <c r="A49" t="s">
        <v>278</v>
      </c>
      <c r="B49">
        <v>24</v>
      </c>
      <c r="C49">
        <v>12</v>
      </c>
      <c r="E49" s="48">
        <v>20</v>
      </c>
    </row>
    <row r="50" spans="1:5" x14ac:dyDescent="0.2">
      <c r="A50" t="s">
        <v>73</v>
      </c>
      <c r="B50">
        <v>60</v>
      </c>
      <c r="C50">
        <v>40</v>
      </c>
      <c r="E50">
        <v>150</v>
      </c>
    </row>
    <row r="51" spans="1:5" x14ac:dyDescent="0.2">
      <c r="A51" t="s">
        <v>74</v>
      </c>
      <c r="B51">
        <v>40</v>
      </c>
      <c r="C51">
        <v>27</v>
      </c>
      <c r="E51">
        <v>94</v>
      </c>
    </row>
    <row r="52" spans="1:5" x14ac:dyDescent="0.2">
      <c r="A52" t="s">
        <v>75</v>
      </c>
      <c r="B52">
        <v>30</v>
      </c>
      <c r="C52">
        <v>20</v>
      </c>
      <c r="E52">
        <v>100</v>
      </c>
    </row>
    <row r="53" spans="1:5" x14ac:dyDescent="0.2">
      <c r="A53" t="s">
        <v>76</v>
      </c>
      <c r="B53">
        <v>48</v>
      </c>
      <c r="C53">
        <v>32</v>
      </c>
      <c r="E53">
        <v>160</v>
      </c>
    </row>
    <row r="54" spans="1:5" x14ac:dyDescent="0.2">
      <c r="A54" t="s">
        <v>77</v>
      </c>
      <c r="B54">
        <v>39</v>
      </c>
      <c r="C54">
        <v>26</v>
      </c>
      <c r="E54">
        <v>55</v>
      </c>
    </row>
    <row r="55" spans="1:5" x14ac:dyDescent="0.2">
      <c r="A55" t="s">
        <v>78</v>
      </c>
      <c r="B55">
        <v>46</v>
      </c>
      <c r="C55">
        <v>31</v>
      </c>
      <c r="E55">
        <v>75</v>
      </c>
    </row>
    <row r="56" spans="1:5" x14ac:dyDescent="0.2">
      <c r="A56" t="s">
        <v>79</v>
      </c>
      <c r="B56">
        <v>30</v>
      </c>
      <c r="C56">
        <v>20</v>
      </c>
      <c r="E56">
        <v>58</v>
      </c>
    </row>
    <row r="57" spans="1:5" x14ac:dyDescent="0.2">
      <c r="A57" t="s">
        <v>80</v>
      </c>
      <c r="B57">
        <v>27</v>
      </c>
      <c r="C57">
        <v>18</v>
      </c>
      <c r="E57">
        <v>85</v>
      </c>
    </row>
    <row r="58" spans="1:5" x14ac:dyDescent="0.2">
      <c r="A58" t="s">
        <v>81</v>
      </c>
      <c r="B58">
        <v>32</v>
      </c>
      <c r="C58">
        <v>21</v>
      </c>
      <c r="E58">
        <v>57</v>
      </c>
    </row>
    <row r="59" spans="1:5" x14ac:dyDescent="0.2">
      <c r="A59" t="s">
        <v>82</v>
      </c>
      <c r="B59">
        <v>39</v>
      </c>
      <c r="C59">
        <v>26</v>
      </c>
      <c r="E59">
        <v>136</v>
      </c>
    </row>
    <row r="60" spans="1:5" x14ac:dyDescent="0.2">
      <c r="A60" t="s">
        <v>83</v>
      </c>
      <c r="E60" t="s">
        <v>45</v>
      </c>
    </row>
    <row r="61" spans="1:5" x14ac:dyDescent="0.2">
      <c r="A61" t="s">
        <v>84</v>
      </c>
      <c r="B61">
        <v>53</v>
      </c>
      <c r="C61">
        <v>36</v>
      </c>
      <c r="E61">
        <v>83</v>
      </c>
    </row>
    <row r="62" spans="1:5" x14ac:dyDescent="0.2">
      <c r="A62" t="s">
        <v>85</v>
      </c>
      <c r="B62">
        <v>51</v>
      </c>
      <c r="C62">
        <v>34</v>
      </c>
      <c r="E62">
        <v>86</v>
      </c>
    </row>
    <row r="63" spans="1:5" x14ac:dyDescent="0.2">
      <c r="A63" t="s">
        <v>86</v>
      </c>
      <c r="B63">
        <v>58</v>
      </c>
      <c r="C63">
        <v>39</v>
      </c>
      <c r="E63">
        <v>135</v>
      </c>
    </row>
    <row r="64" spans="1:5" x14ac:dyDescent="0.2">
      <c r="A64" t="s">
        <v>87</v>
      </c>
      <c r="B64">
        <v>48</v>
      </c>
      <c r="C64">
        <v>32</v>
      </c>
      <c r="E64">
        <v>89</v>
      </c>
    </row>
    <row r="65" spans="1:5" x14ac:dyDescent="0.2">
      <c r="A65" t="s">
        <v>48</v>
      </c>
      <c r="B65">
        <v>44</v>
      </c>
      <c r="C65">
        <v>29</v>
      </c>
      <c r="E65">
        <v>81</v>
      </c>
    </row>
    <row r="66" spans="1:5" x14ac:dyDescent="0.2">
      <c r="A66" t="s">
        <v>88</v>
      </c>
      <c r="B66">
        <v>60</v>
      </c>
      <c r="C66">
        <v>40</v>
      </c>
      <c r="E66">
        <v>135</v>
      </c>
    </row>
    <row r="67" spans="1:5" x14ac:dyDescent="0.2">
      <c r="A67" t="s">
        <v>89</v>
      </c>
      <c r="B67">
        <v>18</v>
      </c>
      <c r="C67">
        <v>12</v>
      </c>
      <c r="E67">
        <v>70</v>
      </c>
    </row>
    <row r="68" spans="1:5" x14ac:dyDescent="0.2">
      <c r="A68" t="s">
        <v>90</v>
      </c>
      <c r="B68">
        <v>30</v>
      </c>
      <c r="C68">
        <v>20</v>
      </c>
      <c r="E68">
        <v>80</v>
      </c>
    </row>
    <row r="69" spans="1:5" x14ac:dyDescent="0.2">
      <c r="A69" t="s">
        <v>91</v>
      </c>
      <c r="B69">
        <v>46</v>
      </c>
      <c r="C69">
        <v>31</v>
      </c>
      <c r="E69">
        <v>174</v>
      </c>
    </row>
    <row r="70" spans="1:5" x14ac:dyDescent="0.2">
      <c r="A70" t="s">
        <v>92</v>
      </c>
      <c r="B70">
        <v>51</v>
      </c>
      <c r="C70">
        <v>34</v>
      </c>
      <c r="E70">
        <v>121</v>
      </c>
    </row>
    <row r="71" spans="1:5" x14ac:dyDescent="0.2">
      <c r="A71" t="s">
        <v>93</v>
      </c>
      <c r="E71" t="s">
        <v>45</v>
      </c>
    </row>
    <row r="72" spans="1:5" x14ac:dyDescent="0.2">
      <c r="A72" t="s">
        <v>94</v>
      </c>
      <c r="B72">
        <v>57</v>
      </c>
      <c r="C72">
        <v>38</v>
      </c>
      <c r="E72">
        <v>125</v>
      </c>
    </row>
    <row r="73" spans="1:5" x14ac:dyDescent="0.2">
      <c r="A73" t="s">
        <v>48</v>
      </c>
      <c r="B73">
        <v>42</v>
      </c>
      <c r="C73">
        <v>28</v>
      </c>
      <c r="E73">
        <v>132</v>
      </c>
    </row>
    <row r="74" spans="1:5" x14ac:dyDescent="0.2">
      <c r="A74" t="s">
        <v>95</v>
      </c>
      <c r="B74">
        <v>28</v>
      </c>
      <c r="C74">
        <v>19</v>
      </c>
      <c r="E74">
        <v>96</v>
      </c>
    </row>
    <row r="75" spans="1:5" x14ac:dyDescent="0.2">
      <c r="A75" t="s">
        <v>96</v>
      </c>
      <c r="B75">
        <v>38</v>
      </c>
      <c r="C75">
        <v>25</v>
      </c>
      <c r="E75">
        <v>110</v>
      </c>
    </row>
    <row r="76" spans="1:5" x14ac:dyDescent="0.2">
      <c r="A76" t="s">
        <v>97</v>
      </c>
      <c r="B76">
        <v>30</v>
      </c>
      <c r="C76">
        <v>20</v>
      </c>
      <c r="E76">
        <v>60</v>
      </c>
    </row>
    <row r="77" spans="1:5" x14ac:dyDescent="0.2">
      <c r="A77" t="s">
        <v>98</v>
      </c>
      <c r="B77">
        <v>41</v>
      </c>
      <c r="C77">
        <v>28</v>
      </c>
      <c r="E77">
        <v>81</v>
      </c>
    </row>
    <row r="78" spans="1:5" x14ac:dyDescent="0.2">
      <c r="A78" t="s">
        <v>99</v>
      </c>
      <c r="B78">
        <v>50</v>
      </c>
      <c r="C78">
        <v>33</v>
      </c>
      <c r="E78">
        <v>111</v>
      </c>
    </row>
    <row r="79" spans="1:5" x14ac:dyDescent="0.2">
      <c r="A79" t="s">
        <v>100</v>
      </c>
      <c r="B79">
        <v>35</v>
      </c>
      <c r="C79">
        <v>24</v>
      </c>
      <c r="E79">
        <v>115</v>
      </c>
    </row>
    <row r="80" spans="1:5" x14ac:dyDescent="0.2">
      <c r="A80" t="s">
        <v>101</v>
      </c>
      <c r="E80" t="s">
        <v>45</v>
      </c>
    </row>
    <row r="81" spans="1:5" x14ac:dyDescent="0.2">
      <c r="A81" t="s">
        <v>102</v>
      </c>
      <c r="B81">
        <v>30</v>
      </c>
      <c r="C81">
        <v>20</v>
      </c>
      <c r="E81">
        <v>135</v>
      </c>
    </row>
    <row r="82" spans="1:5" x14ac:dyDescent="0.2">
      <c r="A82" t="s">
        <v>103</v>
      </c>
      <c r="B82">
        <v>33</v>
      </c>
      <c r="C82">
        <v>22</v>
      </c>
      <c r="E82">
        <v>120</v>
      </c>
    </row>
    <row r="83" spans="1:5" x14ac:dyDescent="0.2">
      <c r="A83" t="s">
        <v>104</v>
      </c>
      <c r="B83">
        <v>35</v>
      </c>
      <c r="C83">
        <v>24</v>
      </c>
      <c r="E83">
        <v>150</v>
      </c>
    </row>
    <row r="84" spans="1:5" x14ac:dyDescent="0.2">
      <c r="A84" t="s">
        <v>105</v>
      </c>
      <c r="B84">
        <v>35</v>
      </c>
      <c r="C84">
        <v>24</v>
      </c>
      <c r="E84">
        <v>130</v>
      </c>
    </row>
    <row r="85" spans="1:5" x14ac:dyDescent="0.2">
      <c r="A85" t="s">
        <v>48</v>
      </c>
      <c r="B85">
        <v>30</v>
      </c>
      <c r="C85">
        <v>20</v>
      </c>
      <c r="E85">
        <v>120</v>
      </c>
    </row>
    <row r="86" spans="1:5" x14ac:dyDescent="0.2">
      <c r="A86" t="s">
        <v>106</v>
      </c>
      <c r="B86">
        <v>39</v>
      </c>
      <c r="C86">
        <v>26</v>
      </c>
      <c r="E86">
        <v>110</v>
      </c>
    </row>
    <row r="87" spans="1:5" x14ac:dyDescent="0.2">
      <c r="A87" t="s">
        <v>107</v>
      </c>
      <c r="B87">
        <v>28</v>
      </c>
      <c r="C87">
        <v>19</v>
      </c>
      <c r="E87">
        <v>84</v>
      </c>
    </row>
    <row r="88" spans="1:5" x14ac:dyDescent="0.2">
      <c r="A88" t="s">
        <v>108</v>
      </c>
      <c r="B88">
        <v>42</v>
      </c>
      <c r="C88">
        <v>28</v>
      </c>
      <c r="E88">
        <v>90</v>
      </c>
    </row>
    <row r="89" spans="1:5" x14ac:dyDescent="0.2">
      <c r="A89" t="s">
        <v>109</v>
      </c>
      <c r="B89">
        <v>53</v>
      </c>
      <c r="C89">
        <v>36</v>
      </c>
      <c r="E89">
        <v>105</v>
      </c>
    </row>
    <row r="90" spans="1:5" x14ac:dyDescent="0.2">
      <c r="A90" t="s">
        <v>110</v>
      </c>
      <c r="B90">
        <v>59</v>
      </c>
      <c r="C90">
        <v>40</v>
      </c>
      <c r="E90">
        <v>175</v>
      </c>
    </row>
    <row r="91" spans="1:5" x14ac:dyDescent="0.2">
      <c r="A91" t="s">
        <v>111</v>
      </c>
      <c r="E91" t="s">
        <v>45</v>
      </c>
    </row>
    <row r="92" spans="1:5" x14ac:dyDescent="0.2">
      <c r="A92" t="s">
        <v>112</v>
      </c>
      <c r="B92">
        <v>39</v>
      </c>
      <c r="C92">
        <v>26</v>
      </c>
      <c r="E92">
        <v>156</v>
      </c>
    </row>
    <row r="93" spans="1:5" x14ac:dyDescent="0.2">
      <c r="A93" t="s">
        <v>113</v>
      </c>
      <c r="B93">
        <v>52</v>
      </c>
      <c r="C93">
        <v>35</v>
      </c>
      <c r="E93">
        <v>160</v>
      </c>
    </row>
    <row r="94" spans="1:5" x14ac:dyDescent="0.2">
      <c r="A94" t="s">
        <v>48</v>
      </c>
      <c r="B94">
        <v>34</v>
      </c>
      <c r="C94">
        <v>23</v>
      </c>
      <c r="E94">
        <v>126</v>
      </c>
    </row>
    <row r="95" spans="1:5" x14ac:dyDescent="0.2">
      <c r="A95" t="s">
        <v>114</v>
      </c>
      <c r="B95">
        <v>54</v>
      </c>
      <c r="C95">
        <v>36</v>
      </c>
      <c r="E95">
        <v>135</v>
      </c>
    </row>
    <row r="96" spans="1:5" x14ac:dyDescent="0.2">
      <c r="A96" t="s">
        <v>115</v>
      </c>
      <c r="E96" t="s">
        <v>45</v>
      </c>
    </row>
    <row r="97" spans="1:5" x14ac:dyDescent="0.2">
      <c r="A97" t="s">
        <v>116</v>
      </c>
      <c r="B97">
        <v>53</v>
      </c>
      <c r="C97">
        <v>36</v>
      </c>
      <c r="E97">
        <v>153</v>
      </c>
    </row>
    <row r="98" spans="1:5" x14ac:dyDescent="0.2">
      <c r="A98" t="s">
        <v>48</v>
      </c>
      <c r="B98">
        <v>51</v>
      </c>
      <c r="C98">
        <v>34</v>
      </c>
      <c r="E98">
        <v>156</v>
      </c>
    </row>
    <row r="99" spans="1:5" x14ac:dyDescent="0.2">
      <c r="A99" t="s">
        <v>117</v>
      </c>
      <c r="B99">
        <v>24</v>
      </c>
      <c r="C99">
        <v>16</v>
      </c>
      <c r="E99">
        <v>95</v>
      </c>
    </row>
    <row r="100" spans="1:5" x14ac:dyDescent="0.2">
      <c r="A100" t="s">
        <v>118</v>
      </c>
      <c r="B100">
        <v>36</v>
      </c>
      <c r="C100">
        <v>24</v>
      </c>
      <c r="E100">
        <v>85</v>
      </c>
    </row>
    <row r="101" spans="1:5" x14ac:dyDescent="0.2">
      <c r="A101" t="s">
        <v>119</v>
      </c>
      <c r="B101">
        <v>36</v>
      </c>
      <c r="C101">
        <v>24</v>
      </c>
      <c r="E101">
        <v>85</v>
      </c>
    </row>
    <row r="102" spans="1:5" x14ac:dyDescent="0.2">
      <c r="A102" t="s">
        <v>120</v>
      </c>
      <c r="B102">
        <v>40</v>
      </c>
      <c r="C102">
        <v>27</v>
      </c>
      <c r="E102">
        <v>130</v>
      </c>
    </row>
    <row r="103" spans="1:5" x14ac:dyDescent="0.2">
      <c r="A103" t="s">
        <v>121</v>
      </c>
      <c r="E103" t="s">
        <v>45</v>
      </c>
    </row>
    <row r="104" spans="1:5" x14ac:dyDescent="0.2">
      <c r="A104" t="s">
        <v>122</v>
      </c>
      <c r="B104">
        <v>36</v>
      </c>
      <c r="C104">
        <v>24</v>
      </c>
      <c r="E104">
        <v>105</v>
      </c>
    </row>
    <row r="105" spans="1:5" x14ac:dyDescent="0.2">
      <c r="A105" t="s">
        <v>123</v>
      </c>
      <c r="B105">
        <v>41</v>
      </c>
      <c r="C105">
        <v>28</v>
      </c>
      <c r="E105">
        <v>135</v>
      </c>
    </row>
    <row r="106" spans="1:5" x14ac:dyDescent="0.2">
      <c r="A106" t="s">
        <v>124</v>
      </c>
      <c r="B106">
        <v>36</v>
      </c>
      <c r="C106">
        <v>24</v>
      </c>
      <c r="E106">
        <v>125</v>
      </c>
    </row>
    <row r="107" spans="1:5" x14ac:dyDescent="0.2">
      <c r="A107" t="s">
        <v>48</v>
      </c>
      <c r="B107">
        <v>36</v>
      </c>
      <c r="C107">
        <v>24</v>
      </c>
      <c r="E107">
        <v>100</v>
      </c>
    </row>
    <row r="108" spans="1:5" x14ac:dyDescent="0.2">
      <c r="A108" t="s">
        <v>125</v>
      </c>
      <c r="B108">
        <v>30</v>
      </c>
      <c r="C108">
        <v>20</v>
      </c>
      <c r="E108">
        <v>55</v>
      </c>
    </row>
    <row r="109" spans="1:5" x14ac:dyDescent="0.2">
      <c r="A109" t="s">
        <v>126</v>
      </c>
      <c r="B109">
        <v>39</v>
      </c>
      <c r="C109">
        <v>26</v>
      </c>
      <c r="E109">
        <v>109</v>
      </c>
    </row>
    <row r="110" spans="1:5" x14ac:dyDescent="0.2">
      <c r="A110" t="s">
        <v>127</v>
      </c>
      <c r="B110">
        <v>56</v>
      </c>
      <c r="C110">
        <v>37</v>
      </c>
      <c r="E110">
        <v>170</v>
      </c>
    </row>
    <row r="111" spans="1:5" x14ac:dyDescent="0.2">
      <c r="A111" t="s">
        <v>128</v>
      </c>
      <c r="B111">
        <v>35</v>
      </c>
      <c r="C111">
        <v>24</v>
      </c>
      <c r="E111">
        <v>135</v>
      </c>
    </row>
    <row r="112" spans="1:5" x14ac:dyDescent="0.2">
      <c r="A112" t="s">
        <v>129</v>
      </c>
      <c r="B112">
        <v>18</v>
      </c>
      <c r="C112">
        <v>12</v>
      </c>
      <c r="E112">
        <v>70</v>
      </c>
    </row>
    <row r="113" spans="1:5" x14ac:dyDescent="0.2">
      <c r="A113" t="s">
        <v>130</v>
      </c>
      <c r="B113">
        <v>41</v>
      </c>
      <c r="C113">
        <v>28</v>
      </c>
      <c r="E113">
        <v>126</v>
      </c>
    </row>
    <row r="114" spans="1:5" x14ac:dyDescent="0.2">
      <c r="A114" t="s">
        <v>131</v>
      </c>
      <c r="B114">
        <v>57</v>
      </c>
      <c r="C114">
        <v>38</v>
      </c>
      <c r="E114">
        <v>113</v>
      </c>
    </row>
    <row r="115" spans="1:5" x14ac:dyDescent="0.2">
      <c r="A115" t="s">
        <v>132</v>
      </c>
    </row>
    <row r="116" spans="1:5" x14ac:dyDescent="0.2">
      <c r="A116" t="s">
        <v>133</v>
      </c>
      <c r="B116">
        <v>60</v>
      </c>
      <c r="C116">
        <v>40</v>
      </c>
      <c r="E116">
        <v>155</v>
      </c>
    </row>
    <row r="117" spans="1:5" x14ac:dyDescent="0.2">
      <c r="A117" t="s">
        <v>134</v>
      </c>
      <c r="B117">
        <v>30</v>
      </c>
      <c r="C117">
        <v>20</v>
      </c>
      <c r="E117">
        <v>186</v>
      </c>
    </row>
    <row r="118" spans="1:5" x14ac:dyDescent="0.2">
      <c r="A118" t="s">
        <v>135</v>
      </c>
    </row>
    <row r="119" spans="1:5" x14ac:dyDescent="0.2">
      <c r="A119" t="s">
        <v>136</v>
      </c>
      <c r="B119">
        <v>66</v>
      </c>
      <c r="C119">
        <v>44</v>
      </c>
      <c r="E119">
        <v>180</v>
      </c>
    </row>
    <row r="120" spans="1:5" x14ac:dyDescent="0.2">
      <c r="A120" t="s">
        <v>137</v>
      </c>
      <c r="B120">
        <v>26</v>
      </c>
      <c r="C120">
        <v>17</v>
      </c>
      <c r="E120">
        <v>65</v>
      </c>
    </row>
    <row r="121" spans="1:5" x14ac:dyDescent="0.2">
      <c r="A121" t="s">
        <v>138</v>
      </c>
      <c r="B121">
        <v>29</v>
      </c>
      <c r="C121">
        <v>20</v>
      </c>
      <c r="E121">
        <v>57</v>
      </c>
    </row>
    <row r="122" spans="1:5" x14ac:dyDescent="0.2">
      <c r="A122" t="s">
        <v>139</v>
      </c>
      <c r="B122">
        <v>50</v>
      </c>
      <c r="C122">
        <v>33</v>
      </c>
      <c r="E122">
        <v>85</v>
      </c>
    </row>
    <row r="123" spans="1:5" x14ac:dyDescent="0.2">
      <c r="A123" t="s">
        <v>140</v>
      </c>
      <c r="B123">
        <v>42</v>
      </c>
      <c r="C123">
        <v>28</v>
      </c>
      <c r="E123">
        <v>130</v>
      </c>
    </row>
    <row r="124" spans="1:5" x14ac:dyDescent="0.2">
      <c r="A124" t="s">
        <v>141</v>
      </c>
      <c r="B124">
        <v>33</v>
      </c>
      <c r="C124">
        <v>22</v>
      </c>
      <c r="E124">
        <v>67</v>
      </c>
    </row>
    <row r="125" spans="1:5" x14ac:dyDescent="0.2">
      <c r="A125" t="s">
        <v>142</v>
      </c>
      <c r="B125">
        <v>24</v>
      </c>
      <c r="C125">
        <v>16</v>
      </c>
      <c r="E125">
        <v>70</v>
      </c>
    </row>
    <row r="126" spans="1:5" x14ac:dyDescent="0.2">
      <c r="A126" t="s">
        <v>143</v>
      </c>
      <c r="B126">
        <v>18</v>
      </c>
      <c r="C126">
        <v>12</v>
      </c>
      <c r="E126">
        <v>80</v>
      </c>
    </row>
    <row r="127" spans="1:5" x14ac:dyDescent="0.2">
      <c r="A127" t="s">
        <v>144</v>
      </c>
      <c r="B127">
        <v>44</v>
      </c>
      <c r="C127">
        <v>29</v>
      </c>
      <c r="E127">
        <v>120</v>
      </c>
    </row>
    <row r="128" spans="1:5" x14ac:dyDescent="0.2">
      <c r="A128" t="s">
        <v>145</v>
      </c>
      <c r="B128">
        <v>45</v>
      </c>
      <c r="C128">
        <v>30</v>
      </c>
      <c r="E128">
        <v>100</v>
      </c>
    </row>
    <row r="129" spans="1:5" x14ac:dyDescent="0.2">
      <c r="A129" t="s">
        <v>146</v>
      </c>
      <c r="B129">
        <v>47</v>
      </c>
      <c r="C129">
        <v>32</v>
      </c>
      <c r="E129">
        <v>82</v>
      </c>
    </row>
    <row r="130" spans="1:5" x14ac:dyDescent="0.2">
      <c r="A130" t="s">
        <v>147</v>
      </c>
      <c r="B130">
        <v>27</v>
      </c>
      <c r="C130">
        <v>18</v>
      </c>
      <c r="E130">
        <v>100</v>
      </c>
    </row>
    <row r="131" spans="1:5" x14ac:dyDescent="0.2">
      <c r="A131" t="s">
        <v>148</v>
      </c>
      <c r="B131">
        <v>47</v>
      </c>
      <c r="C131">
        <v>32</v>
      </c>
      <c r="E131">
        <v>102</v>
      </c>
    </row>
    <row r="132" spans="1:5" x14ac:dyDescent="0.2">
      <c r="A132" t="s">
        <v>149</v>
      </c>
      <c r="B132">
        <v>38</v>
      </c>
      <c r="C132">
        <v>25</v>
      </c>
      <c r="E132">
        <v>83</v>
      </c>
    </row>
    <row r="133" spans="1:5" x14ac:dyDescent="0.2">
      <c r="A133" t="s">
        <v>150</v>
      </c>
      <c r="B133">
        <v>39</v>
      </c>
      <c r="C133">
        <v>26</v>
      </c>
      <c r="E133">
        <v>110</v>
      </c>
    </row>
    <row r="134" spans="1:5" x14ac:dyDescent="0.2">
      <c r="A134" t="s">
        <v>151</v>
      </c>
      <c r="B134">
        <v>36</v>
      </c>
      <c r="C134">
        <v>24</v>
      </c>
      <c r="E134">
        <v>100</v>
      </c>
    </row>
    <row r="135" spans="1:5" x14ac:dyDescent="0.2">
      <c r="A135" t="s">
        <v>152</v>
      </c>
      <c r="B135">
        <v>38</v>
      </c>
      <c r="C135">
        <v>25</v>
      </c>
      <c r="E135">
        <v>93</v>
      </c>
    </row>
    <row r="136" spans="1:5" x14ac:dyDescent="0.2">
      <c r="A136" t="s">
        <v>153</v>
      </c>
      <c r="B136">
        <v>40</v>
      </c>
      <c r="C136">
        <v>27</v>
      </c>
      <c r="E136">
        <v>125</v>
      </c>
    </row>
    <row r="137" spans="1:5" x14ac:dyDescent="0.2">
      <c r="A137" t="s">
        <v>154</v>
      </c>
      <c r="B137">
        <v>30</v>
      </c>
      <c r="C137">
        <v>20</v>
      </c>
      <c r="E137">
        <v>90</v>
      </c>
    </row>
    <row r="138" spans="1:5" x14ac:dyDescent="0.2">
      <c r="A138" t="s">
        <v>155</v>
      </c>
      <c r="B138">
        <v>42</v>
      </c>
      <c r="C138">
        <v>28</v>
      </c>
      <c r="E138">
        <v>105</v>
      </c>
    </row>
    <row r="139" spans="1:5" x14ac:dyDescent="0.2">
      <c r="A139" t="s">
        <v>156</v>
      </c>
      <c r="B139">
        <v>63</v>
      </c>
      <c r="C139">
        <v>42</v>
      </c>
      <c r="E139">
        <v>70</v>
      </c>
    </row>
    <row r="140" spans="1:5" x14ac:dyDescent="0.2">
      <c r="A140" t="s">
        <v>157</v>
      </c>
      <c r="B140">
        <v>48</v>
      </c>
      <c r="C140">
        <v>32</v>
      </c>
      <c r="E140">
        <v>89</v>
      </c>
    </row>
    <row r="141" spans="1:5" x14ac:dyDescent="0.2">
      <c r="A141" t="s">
        <v>158</v>
      </c>
      <c r="B141">
        <v>48</v>
      </c>
      <c r="C141">
        <v>32</v>
      </c>
      <c r="E141">
        <v>140</v>
      </c>
    </row>
    <row r="142" spans="1:5" x14ac:dyDescent="0.2">
      <c r="A142" t="s">
        <v>159</v>
      </c>
      <c r="B142">
        <v>24</v>
      </c>
      <c r="C142">
        <v>16</v>
      </c>
      <c r="E142">
        <v>95</v>
      </c>
    </row>
    <row r="143" spans="1:5" x14ac:dyDescent="0.2">
      <c r="A143" t="s">
        <v>160</v>
      </c>
      <c r="B143">
        <v>36</v>
      </c>
      <c r="C143">
        <v>24</v>
      </c>
      <c r="E143">
        <v>110</v>
      </c>
    </row>
    <row r="144" spans="1:5" x14ac:dyDescent="0.2">
      <c r="A144" t="s">
        <v>161</v>
      </c>
      <c r="B144">
        <v>56</v>
      </c>
      <c r="C144">
        <v>37</v>
      </c>
      <c r="E144">
        <v>74</v>
      </c>
    </row>
    <row r="145" spans="1:5" x14ac:dyDescent="0.2">
      <c r="A145" t="s">
        <v>162</v>
      </c>
      <c r="B145">
        <v>18</v>
      </c>
      <c r="C145">
        <v>12</v>
      </c>
      <c r="E145">
        <v>100</v>
      </c>
    </row>
    <row r="146" spans="1:5" x14ac:dyDescent="0.2">
      <c r="A146" t="s">
        <v>163</v>
      </c>
      <c r="B146">
        <v>41</v>
      </c>
      <c r="C146">
        <v>28</v>
      </c>
      <c r="E146">
        <v>52</v>
      </c>
    </row>
    <row r="147" spans="1:5" x14ac:dyDescent="0.2">
      <c r="A147" t="s">
        <v>164</v>
      </c>
      <c r="B147">
        <v>29</v>
      </c>
      <c r="C147">
        <v>20</v>
      </c>
      <c r="E147">
        <v>84</v>
      </c>
    </row>
    <row r="148" spans="1:5" x14ac:dyDescent="0.2">
      <c r="A148" t="s">
        <v>165</v>
      </c>
      <c r="B148">
        <v>29</v>
      </c>
      <c r="C148">
        <v>20</v>
      </c>
      <c r="E148">
        <v>95</v>
      </c>
    </row>
    <row r="149" spans="1:5" x14ac:dyDescent="0.2">
      <c r="A149" t="s">
        <v>166</v>
      </c>
      <c r="B149">
        <v>42</v>
      </c>
      <c r="C149">
        <v>28</v>
      </c>
      <c r="E149">
        <v>147</v>
      </c>
    </row>
    <row r="150" spans="1:5" x14ac:dyDescent="0.2">
      <c r="A150" t="s">
        <v>167</v>
      </c>
      <c r="B150">
        <v>46</v>
      </c>
      <c r="C150">
        <v>31</v>
      </c>
      <c r="E150">
        <v>45</v>
      </c>
    </row>
    <row r="151" spans="1:5" x14ac:dyDescent="0.2">
      <c r="A151" t="s">
        <v>168</v>
      </c>
      <c r="B151">
        <v>29</v>
      </c>
      <c r="C151">
        <v>20</v>
      </c>
      <c r="E151">
        <v>85</v>
      </c>
    </row>
    <row r="152" spans="1:5" x14ac:dyDescent="0.2">
      <c r="A152" t="s">
        <v>169</v>
      </c>
      <c r="B152">
        <v>32</v>
      </c>
      <c r="C152">
        <v>21</v>
      </c>
      <c r="E152">
        <v>72</v>
      </c>
    </row>
    <row r="153" spans="1:5" x14ac:dyDescent="0.2">
      <c r="A153" t="s">
        <v>170</v>
      </c>
      <c r="B153">
        <v>47</v>
      </c>
      <c r="C153">
        <v>32</v>
      </c>
      <c r="E153">
        <v>98</v>
      </c>
    </row>
    <row r="154" spans="1:5" x14ac:dyDescent="0.2">
      <c r="A154" t="s">
        <v>171</v>
      </c>
      <c r="B154">
        <v>30</v>
      </c>
      <c r="C154">
        <v>20</v>
      </c>
      <c r="E154">
        <v>100</v>
      </c>
    </row>
    <row r="155" spans="1:5" x14ac:dyDescent="0.2">
      <c r="A155" t="s">
        <v>172</v>
      </c>
      <c r="B155">
        <v>60</v>
      </c>
      <c r="C155">
        <v>40</v>
      </c>
      <c r="E155">
        <v>115</v>
      </c>
    </row>
    <row r="156" spans="1:5" x14ac:dyDescent="0.2">
      <c r="A156" t="s">
        <v>173</v>
      </c>
      <c r="B156">
        <v>36</v>
      </c>
      <c r="C156">
        <v>24</v>
      </c>
      <c r="E156">
        <v>70</v>
      </c>
    </row>
    <row r="157" spans="1:5" x14ac:dyDescent="0.2">
      <c r="A157" t="s">
        <v>174</v>
      </c>
      <c r="B157">
        <v>60</v>
      </c>
      <c r="C157">
        <v>40</v>
      </c>
      <c r="E157">
        <v>220</v>
      </c>
    </row>
    <row r="158" spans="1:5" x14ac:dyDescent="0.2">
      <c r="A158" t="s">
        <v>175</v>
      </c>
      <c r="B158">
        <v>64</v>
      </c>
      <c r="C158">
        <v>43</v>
      </c>
      <c r="E158">
        <v>182</v>
      </c>
    </row>
    <row r="159" spans="1:5" x14ac:dyDescent="0.2">
      <c r="A159" t="s">
        <v>176</v>
      </c>
      <c r="B159">
        <v>29</v>
      </c>
      <c r="C159">
        <v>20</v>
      </c>
      <c r="E159">
        <v>92</v>
      </c>
    </row>
    <row r="160" spans="1:5" x14ac:dyDescent="0.2">
      <c r="A160" t="s">
        <v>177</v>
      </c>
      <c r="B160">
        <v>48</v>
      </c>
      <c r="C160">
        <v>32</v>
      </c>
      <c r="E160">
        <v>120</v>
      </c>
    </row>
    <row r="161" spans="1:5" x14ac:dyDescent="0.2">
      <c r="A161" t="s">
        <v>178</v>
      </c>
      <c r="E161" t="s">
        <v>45</v>
      </c>
    </row>
    <row r="162" spans="1:5" x14ac:dyDescent="0.2">
      <c r="A162" t="s">
        <v>179</v>
      </c>
      <c r="B162">
        <v>24</v>
      </c>
      <c r="C162">
        <v>16</v>
      </c>
      <c r="E162">
        <v>150</v>
      </c>
    </row>
    <row r="163" spans="1:5" x14ac:dyDescent="0.2">
      <c r="A163" t="s">
        <v>180</v>
      </c>
      <c r="B163">
        <v>24</v>
      </c>
      <c r="C163">
        <v>16</v>
      </c>
      <c r="E163">
        <v>70</v>
      </c>
    </row>
    <row r="164" spans="1:5" x14ac:dyDescent="0.2">
      <c r="A164" t="s">
        <v>181</v>
      </c>
      <c r="B164">
        <v>51</v>
      </c>
      <c r="C164">
        <v>34</v>
      </c>
      <c r="E164">
        <v>166</v>
      </c>
    </row>
    <row r="165" spans="1:5" x14ac:dyDescent="0.2">
      <c r="A165" t="s">
        <v>182</v>
      </c>
      <c r="B165">
        <v>34</v>
      </c>
      <c r="C165">
        <v>23</v>
      </c>
      <c r="E165">
        <v>101</v>
      </c>
    </row>
    <row r="166" spans="1:5" x14ac:dyDescent="0.2">
      <c r="A166" t="s">
        <v>183</v>
      </c>
      <c r="B166">
        <v>36</v>
      </c>
      <c r="C166">
        <v>24</v>
      </c>
      <c r="E166">
        <v>90</v>
      </c>
    </row>
    <row r="167" spans="1:5" x14ac:dyDescent="0.2">
      <c r="A167" t="s">
        <v>184</v>
      </c>
      <c r="B167">
        <v>36</v>
      </c>
      <c r="C167">
        <v>24</v>
      </c>
      <c r="E167">
        <v>61</v>
      </c>
    </row>
    <row r="168" spans="1:5" x14ac:dyDescent="0.2">
      <c r="A168" t="s">
        <v>185</v>
      </c>
      <c r="B168">
        <v>38</v>
      </c>
      <c r="C168">
        <v>25</v>
      </c>
      <c r="E168">
        <v>140</v>
      </c>
    </row>
    <row r="169" spans="1:5" x14ac:dyDescent="0.2">
      <c r="A169" t="s">
        <v>186</v>
      </c>
      <c r="B169">
        <v>30</v>
      </c>
      <c r="C169">
        <v>20</v>
      </c>
      <c r="E169">
        <v>107</v>
      </c>
    </row>
    <row r="170" spans="1:5" x14ac:dyDescent="0.2">
      <c r="A170" t="s">
        <v>187</v>
      </c>
      <c r="E170" t="s">
        <v>45</v>
      </c>
    </row>
    <row r="171" spans="1:5" x14ac:dyDescent="0.2">
      <c r="A171" t="s">
        <v>188</v>
      </c>
      <c r="B171">
        <v>33</v>
      </c>
      <c r="C171">
        <v>22</v>
      </c>
      <c r="E171">
        <v>92</v>
      </c>
    </row>
    <row r="172" spans="1:5" x14ac:dyDescent="0.2">
      <c r="A172" t="s">
        <v>189</v>
      </c>
      <c r="B172">
        <v>29</v>
      </c>
      <c r="C172">
        <v>20</v>
      </c>
      <c r="E172">
        <v>77</v>
      </c>
    </row>
    <row r="173" spans="1:5" x14ac:dyDescent="0.2">
      <c r="A173" t="s">
        <v>190</v>
      </c>
      <c r="B173">
        <v>28</v>
      </c>
      <c r="C173">
        <v>19</v>
      </c>
      <c r="E173">
        <v>88</v>
      </c>
    </row>
    <row r="174" spans="1:5" x14ac:dyDescent="0.2">
      <c r="A174" t="s">
        <v>191</v>
      </c>
      <c r="B174">
        <v>30</v>
      </c>
      <c r="C174">
        <v>20</v>
      </c>
      <c r="E174">
        <v>105</v>
      </c>
    </row>
    <row r="175" spans="1:5" x14ac:dyDescent="0.2">
      <c r="A175" t="s">
        <v>48</v>
      </c>
      <c r="B175">
        <v>27</v>
      </c>
      <c r="C175">
        <v>18</v>
      </c>
      <c r="E175">
        <v>50</v>
      </c>
    </row>
    <row r="176" spans="1:5" x14ac:dyDescent="0.2">
      <c r="A176" t="s">
        <v>192</v>
      </c>
      <c r="E176" t="s">
        <v>45</v>
      </c>
    </row>
    <row r="177" spans="1:5" x14ac:dyDescent="0.2">
      <c r="A177" t="s">
        <v>193</v>
      </c>
      <c r="B177">
        <v>36</v>
      </c>
      <c r="C177">
        <v>24</v>
      </c>
      <c r="E177">
        <v>95</v>
      </c>
    </row>
    <row r="178" spans="1:5" x14ac:dyDescent="0.2">
      <c r="A178" t="s">
        <v>48</v>
      </c>
      <c r="B178">
        <v>33</v>
      </c>
      <c r="C178">
        <v>22</v>
      </c>
      <c r="E178">
        <v>95</v>
      </c>
    </row>
    <row r="179" spans="1:5" x14ac:dyDescent="0.2">
      <c r="A179" t="s">
        <v>194</v>
      </c>
      <c r="B179">
        <v>36</v>
      </c>
      <c r="C179">
        <v>24</v>
      </c>
      <c r="E179">
        <v>135</v>
      </c>
    </row>
    <row r="180" spans="1:5" x14ac:dyDescent="0.2">
      <c r="A180" t="s">
        <v>195</v>
      </c>
      <c r="E180" t="s">
        <v>45</v>
      </c>
    </row>
    <row r="181" spans="1:5" x14ac:dyDescent="0.2">
      <c r="A181" t="s">
        <v>196</v>
      </c>
      <c r="B181">
        <v>26</v>
      </c>
      <c r="C181">
        <v>17</v>
      </c>
      <c r="E181">
        <v>100</v>
      </c>
    </row>
    <row r="182" spans="1:5" x14ac:dyDescent="0.2">
      <c r="A182" t="s">
        <v>48</v>
      </c>
      <c r="B182">
        <v>27</v>
      </c>
      <c r="C182">
        <v>18</v>
      </c>
      <c r="E182">
        <v>80</v>
      </c>
    </row>
    <row r="183" spans="1:5" x14ac:dyDescent="0.2">
      <c r="A183" t="s">
        <v>197</v>
      </c>
      <c r="E183" t="s">
        <v>45</v>
      </c>
    </row>
    <row r="184" spans="1:5" x14ac:dyDescent="0.2">
      <c r="A184" t="s">
        <v>198</v>
      </c>
      <c r="B184">
        <v>48</v>
      </c>
      <c r="C184">
        <v>32</v>
      </c>
      <c r="E184">
        <v>135</v>
      </c>
    </row>
    <row r="185" spans="1:5" x14ac:dyDescent="0.2">
      <c r="A185" t="s">
        <v>199</v>
      </c>
      <c r="B185">
        <v>33</v>
      </c>
      <c r="C185">
        <v>22</v>
      </c>
      <c r="E185" t="s">
        <v>200</v>
      </c>
    </row>
    <row r="186" spans="1:5" x14ac:dyDescent="0.2">
      <c r="A186" t="s">
        <v>201</v>
      </c>
      <c r="B186">
        <v>36</v>
      </c>
      <c r="C186">
        <v>24</v>
      </c>
      <c r="E186">
        <v>110</v>
      </c>
    </row>
    <row r="187" spans="1:5" x14ac:dyDescent="0.2">
      <c r="A187" t="s">
        <v>48</v>
      </c>
      <c r="B187">
        <v>36</v>
      </c>
      <c r="C187">
        <v>24</v>
      </c>
      <c r="E187">
        <v>80</v>
      </c>
    </row>
    <row r="188" spans="1:5" x14ac:dyDescent="0.2">
      <c r="A188" t="s">
        <v>202</v>
      </c>
      <c r="B188">
        <v>36</v>
      </c>
      <c r="C188">
        <v>24</v>
      </c>
      <c r="E188">
        <v>95</v>
      </c>
    </row>
    <row r="189" spans="1:5" x14ac:dyDescent="0.2">
      <c r="A189" t="s">
        <v>203</v>
      </c>
      <c r="B189">
        <v>29</v>
      </c>
      <c r="C189">
        <v>20</v>
      </c>
      <c r="E189">
        <v>57</v>
      </c>
    </row>
    <row r="190" spans="1:5" x14ac:dyDescent="0.2">
      <c r="A190" t="s">
        <v>204</v>
      </c>
      <c r="B190">
        <v>41</v>
      </c>
      <c r="C190">
        <v>28</v>
      </c>
      <c r="E190">
        <v>77</v>
      </c>
    </row>
    <row r="191" spans="1:5" x14ac:dyDescent="0.2">
      <c r="A191" t="s">
        <v>205</v>
      </c>
      <c r="B191">
        <v>42</v>
      </c>
      <c r="C191">
        <v>28</v>
      </c>
      <c r="E191">
        <v>75</v>
      </c>
    </row>
    <row r="192" spans="1:5" x14ac:dyDescent="0.2">
      <c r="A192" t="s">
        <v>206</v>
      </c>
      <c r="B192">
        <v>47</v>
      </c>
      <c r="C192">
        <v>32</v>
      </c>
      <c r="E192">
        <v>80</v>
      </c>
    </row>
    <row r="193" spans="1:5" x14ac:dyDescent="0.2">
      <c r="A193" t="s">
        <v>207</v>
      </c>
      <c r="B193">
        <v>48</v>
      </c>
      <c r="C193">
        <v>32</v>
      </c>
      <c r="E193">
        <v>80</v>
      </c>
    </row>
    <row r="194" spans="1:5" x14ac:dyDescent="0.2">
      <c r="A194" t="s">
        <v>208</v>
      </c>
      <c r="B194">
        <v>48</v>
      </c>
      <c r="C194">
        <v>32</v>
      </c>
      <c r="E194">
        <v>95</v>
      </c>
    </row>
    <row r="195" spans="1:5" x14ac:dyDescent="0.2">
      <c r="A195" t="s">
        <v>209</v>
      </c>
      <c r="B195">
        <v>72</v>
      </c>
      <c r="C195">
        <v>48</v>
      </c>
      <c r="E195">
        <v>165</v>
      </c>
    </row>
    <row r="196" spans="1:5" x14ac:dyDescent="0.2">
      <c r="A196" t="s">
        <v>210</v>
      </c>
      <c r="E196" t="s">
        <v>45</v>
      </c>
    </row>
    <row r="197" spans="1:5" x14ac:dyDescent="0.2">
      <c r="A197" t="s">
        <v>211</v>
      </c>
      <c r="B197">
        <v>62</v>
      </c>
      <c r="C197">
        <v>41</v>
      </c>
      <c r="E197">
        <v>174</v>
      </c>
    </row>
    <row r="198" spans="1:5" x14ac:dyDescent="0.2">
      <c r="A198" t="s">
        <v>48</v>
      </c>
      <c r="B198">
        <v>48</v>
      </c>
      <c r="C198">
        <v>32</v>
      </c>
      <c r="E198">
        <v>139</v>
      </c>
    </row>
    <row r="199" spans="1:5" x14ac:dyDescent="0.2">
      <c r="A199" t="s">
        <v>212</v>
      </c>
      <c r="B199">
        <v>42</v>
      </c>
      <c r="C199">
        <v>28</v>
      </c>
      <c r="E199">
        <v>130</v>
      </c>
    </row>
    <row r="200" spans="1:5" x14ac:dyDescent="0.2">
      <c r="A200" t="s">
        <v>213</v>
      </c>
      <c r="B200">
        <v>30</v>
      </c>
      <c r="C200">
        <v>20</v>
      </c>
      <c r="E200">
        <v>90</v>
      </c>
    </row>
    <row r="201" spans="1:5" x14ac:dyDescent="0.2">
      <c r="A201" t="s">
        <v>214</v>
      </c>
      <c r="B201">
        <v>39</v>
      </c>
      <c r="C201">
        <v>26</v>
      </c>
      <c r="E201">
        <v>82</v>
      </c>
    </row>
    <row r="202" spans="1:5" x14ac:dyDescent="0.2">
      <c r="A202" t="s">
        <v>215</v>
      </c>
      <c r="B202">
        <v>45</v>
      </c>
      <c r="C202">
        <v>30</v>
      </c>
      <c r="E202">
        <v>103</v>
      </c>
    </row>
    <row r="203" spans="1:5" x14ac:dyDescent="0.2">
      <c r="A203" t="s">
        <v>216</v>
      </c>
      <c r="B203">
        <v>53</v>
      </c>
      <c r="C203">
        <v>36</v>
      </c>
      <c r="E203">
        <v>188</v>
      </c>
    </row>
    <row r="204" spans="1:5" x14ac:dyDescent="0.2">
      <c r="A204" t="s">
        <v>217</v>
      </c>
      <c r="B204">
        <v>24</v>
      </c>
      <c r="C204">
        <v>16</v>
      </c>
      <c r="E204">
        <v>130</v>
      </c>
    </row>
    <row r="205" spans="1:5" x14ac:dyDescent="0.2">
      <c r="A205" t="s">
        <v>218</v>
      </c>
      <c r="B205">
        <v>30</v>
      </c>
      <c r="C205">
        <v>20</v>
      </c>
      <c r="E205">
        <v>95</v>
      </c>
    </row>
    <row r="206" spans="1:5" x14ac:dyDescent="0.2">
      <c r="A206" t="s">
        <v>219</v>
      </c>
      <c r="E206" t="s">
        <v>45</v>
      </c>
    </row>
    <row r="207" spans="1:5" x14ac:dyDescent="0.2">
      <c r="A207" t="s">
        <v>220</v>
      </c>
      <c r="B207">
        <v>32</v>
      </c>
      <c r="C207">
        <v>21</v>
      </c>
      <c r="E207">
        <v>118</v>
      </c>
    </row>
    <row r="208" spans="1:5" x14ac:dyDescent="0.2">
      <c r="A208" t="s">
        <v>221</v>
      </c>
      <c r="B208">
        <v>32</v>
      </c>
      <c r="C208">
        <v>21</v>
      </c>
      <c r="E208">
        <v>98</v>
      </c>
    </row>
    <row r="209" spans="1:5" x14ac:dyDescent="0.2">
      <c r="A209" t="s">
        <v>222</v>
      </c>
      <c r="B209">
        <v>41</v>
      </c>
      <c r="C209">
        <v>28</v>
      </c>
      <c r="E209">
        <v>113</v>
      </c>
    </row>
    <row r="210" spans="1:5" x14ac:dyDescent="0.2">
      <c r="A210" t="s">
        <v>223</v>
      </c>
      <c r="B210">
        <v>32</v>
      </c>
      <c r="C210">
        <v>21</v>
      </c>
      <c r="E210">
        <v>110</v>
      </c>
    </row>
    <row r="211" spans="1:5" x14ac:dyDescent="0.2">
      <c r="A211" t="s">
        <v>48</v>
      </c>
      <c r="B211">
        <v>29</v>
      </c>
      <c r="C211">
        <v>20</v>
      </c>
      <c r="E211">
        <v>88</v>
      </c>
    </row>
    <row r="212" spans="1:5" x14ac:dyDescent="0.2">
      <c r="A212" t="s">
        <v>224</v>
      </c>
      <c r="B212">
        <v>40</v>
      </c>
      <c r="C212">
        <v>27</v>
      </c>
      <c r="E212">
        <v>118</v>
      </c>
    </row>
    <row r="213" spans="1:5" x14ac:dyDescent="0.2">
      <c r="A213" t="s">
        <v>225</v>
      </c>
      <c r="B213">
        <v>45</v>
      </c>
      <c r="C213">
        <v>30</v>
      </c>
      <c r="E213">
        <v>99</v>
      </c>
    </row>
    <row r="214" spans="1:5" x14ac:dyDescent="0.2">
      <c r="A214" t="s">
        <v>226</v>
      </c>
      <c r="B214">
        <v>54</v>
      </c>
      <c r="C214">
        <v>36</v>
      </c>
      <c r="E214">
        <v>129</v>
      </c>
    </row>
    <row r="215" spans="1:5" x14ac:dyDescent="0.2">
      <c r="A215" t="s">
        <v>227</v>
      </c>
      <c r="B215">
        <v>52</v>
      </c>
      <c r="C215">
        <v>35</v>
      </c>
      <c r="E215">
        <v>121</v>
      </c>
    </row>
    <row r="216" spans="1:5" x14ac:dyDescent="0.2">
      <c r="A216" t="s">
        <v>228</v>
      </c>
      <c r="B216">
        <v>32</v>
      </c>
      <c r="C216">
        <v>21</v>
      </c>
      <c r="E216">
        <v>120</v>
      </c>
    </row>
    <row r="217" spans="1:5" x14ac:dyDescent="0.2">
      <c r="A217" t="s">
        <v>229</v>
      </c>
      <c r="E217" t="s">
        <v>45</v>
      </c>
    </row>
    <row r="218" spans="1:5" x14ac:dyDescent="0.2">
      <c r="A218" t="s">
        <v>230</v>
      </c>
      <c r="B218">
        <v>38</v>
      </c>
      <c r="C218">
        <v>25</v>
      </c>
      <c r="E218">
        <v>94</v>
      </c>
    </row>
    <row r="219" spans="1:5" x14ac:dyDescent="0.2">
      <c r="A219" t="s">
        <v>48</v>
      </c>
      <c r="B219">
        <v>36</v>
      </c>
      <c r="C219">
        <v>24</v>
      </c>
      <c r="E219">
        <v>72</v>
      </c>
    </row>
    <row r="220" spans="1:5" x14ac:dyDescent="0.2">
      <c r="A220" t="s">
        <v>231</v>
      </c>
      <c r="B220">
        <v>46</v>
      </c>
      <c r="C220">
        <v>31</v>
      </c>
      <c r="E220">
        <v>134</v>
      </c>
    </row>
    <row r="221" spans="1:5" x14ac:dyDescent="0.2">
      <c r="A221" t="s">
        <v>232</v>
      </c>
      <c r="B221">
        <v>30</v>
      </c>
      <c r="C221">
        <v>20</v>
      </c>
      <c r="E221">
        <v>75</v>
      </c>
    </row>
    <row r="222" spans="1:5" x14ac:dyDescent="0.2">
      <c r="A222" t="s">
        <v>233</v>
      </c>
      <c r="B222">
        <v>38</v>
      </c>
      <c r="C222">
        <v>25</v>
      </c>
      <c r="E222">
        <v>140</v>
      </c>
    </row>
    <row r="223" spans="1:5" x14ac:dyDescent="0.2">
      <c r="A223" t="s">
        <v>234</v>
      </c>
      <c r="B223">
        <v>26</v>
      </c>
      <c r="C223">
        <v>17</v>
      </c>
      <c r="E223">
        <v>67</v>
      </c>
    </row>
    <row r="224" spans="1:5" x14ac:dyDescent="0.2">
      <c r="A224" t="s">
        <v>235</v>
      </c>
      <c r="B224">
        <v>39</v>
      </c>
      <c r="C224">
        <v>26</v>
      </c>
      <c r="E224">
        <v>110</v>
      </c>
    </row>
    <row r="225" spans="1:5" x14ac:dyDescent="0.2">
      <c r="A225" t="s">
        <v>236</v>
      </c>
      <c r="B225">
        <v>40</v>
      </c>
      <c r="C225">
        <v>27</v>
      </c>
      <c r="E225">
        <v>141</v>
      </c>
    </row>
    <row r="226" spans="1:5" x14ac:dyDescent="0.2">
      <c r="A226" t="s">
        <v>237</v>
      </c>
      <c r="B226">
        <v>32</v>
      </c>
      <c r="C226">
        <v>21</v>
      </c>
      <c r="E226">
        <v>120</v>
      </c>
    </row>
    <row r="227" spans="1:5" x14ac:dyDescent="0.2">
      <c r="A227" t="s">
        <v>238</v>
      </c>
      <c r="B227">
        <v>33</v>
      </c>
      <c r="C227">
        <v>22</v>
      </c>
      <c r="E227">
        <v>80</v>
      </c>
    </row>
    <row r="228" spans="1:5" x14ac:dyDescent="0.2">
      <c r="A228" t="s">
        <v>239</v>
      </c>
      <c r="B228">
        <v>32</v>
      </c>
      <c r="C228">
        <v>21</v>
      </c>
      <c r="E228">
        <v>36</v>
      </c>
    </row>
    <row r="229" spans="1:5" x14ac:dyDescent="0.2">
      <c r="A229" t="s">
        <v>240</v>
      </c>
      <c r="B229">
        <v>54</v>
      </c>
      <c r="C229">
        <v>36</v>
      </c>
      <c r="E229">
        <v>164</v>
      </c>
    </row>
    <row r="230" spans="1:5" x14ac:dyDescent="0.2">
      <c r="A230" t="s">
        <v>241</v>
      </c>
      <c r="B230">
        <v>47</v>
      </c>
      <c r="C230">
        <v>32</v>
      </c>
      <c r="E230">
        <v>151</v>
      </c>
    </row>
    <row r="231" spans="1:5" x14ac:dyDescent="0.2">
      <c r="A231" t="s">
        <v>242</v>
      </c>
      <c r="B231">
        <v>24</v>
      </c>
      <c r="C231">
        <v>16</v>
      </c>
      <c r="E231">
        <v>97</v>
      </c>
    </row>
    <row r="232" spans="1:5" x14ac:dyDescent="0.2">
      <c r="A232" t="s">
        <v>243</v>
      </c>
      <c r="B232" t="s">
        <v>45</v>
      </c>
    </row>
    <row r="233" spans="1:5" x14ac:dyDescent="0.2">
      <c r="A233" t="s">
        <v>244</v>
      </c>
      <c r="B233">
        <v>35</v>
      </c>
      <c r="C233">
        <v>24</v>
      </c>
      <c r="E233">
        <v>92</v>
      </c>
    </row>
    <row r="234" spans="1:5" x14ac:dyDescent="0.2">
      <c r="A234" t="s">
        <v>245</v>
      </c>
      <c r="B234">
        <v>42</v>
      </c>
      <c r="C234">
        <v>28</v>
      </c>
      <c r="E234">
        <v>80</v>
      </c>
    </row>
    <row r="235" spans="1:5" x14ac:dyDescent="0.2">
      <c r="A235" t="s">
        <v>180</v>
      </c>
      <c r="B235">
        <v>40</v>
      </c>
      <c r="C235">
        <v>27</v>
      </c>
      <c r="E235">
        <v>78</v>
      </c>
    </row>
    <row r="236" spans="1:5" x14ac:dyDescent="0.2">
      <c r="A236" t="s">
        <v>246</v>
      </c>
      <c r="B236">
        <v>33</v>
      </c>
      <c r="C236">
        <v>22</v>
      </c>
      <c r="E236">
        <v>80</v>
      </c>
    </row>
    <row r="237" spans="1:5" x14ac:dyDescent="0.2">
      <c r="A237" t="s">
        <v>247</v>
      </c>
      <c r="B237">
        <v>33</v>
      </c>
      <c r="C237">
        <v>22</v>
      </c>
      <c r="E237">
        <v>108</v>
      </c>
    </row>
    <row r="238" spans="1:5" x14ac:dyDescent="0.2">
      <c r="A238" t="s">
        <v>248</v>
      </c>
      <c r="B238">
        <v>33</v>
      </c>
      <c r="C238">
        <v>22</v>
      </c>
      <c r="E238">
        <v>130</v>
      </c>
    </row>
    <row r="239" spans="1:5" x14ac:dyDescent="0.2">
      <c r="A239" t="s">
        <v>249</v>
      </c>
      <c r="B239">
        <v>36</v>
      </c>
      <c r="C239">
        <v>24</v>
      </c>
      <c r="E239">
        <v>85</v>
      </c>
    </row>
    <row r="240" spans="1:5" x14ac:dyDescent="0.2">
      <c r="A240" t="s">
        <v>250</v>
      </c>
      <c r="B240">
        <v>30</v>
      </c>
      <c r="C240">
        <v>20</v>
      </c>
      <c r="E240">
        <v>75</v>
      </c>
    </row>
    <row r="241" spans="1:5" x14ac:dyDescent="0.2">
      <c r="A241" t="s">
        <v>251</v>
      </c>
      <c r="B241">
        <v>36</v>
      </c>
      <c r="C241">
        <v>24</v>
      </c>
      <c r="E241">
        <v>70</v>
      </c>
    </row>
    <row r="242" spans="1:5" x14ac:dyDescent="0.2">
      <c r="A242" t="s">
        <v>252</v>
      </c>
      <c r="B242">
        <v>30</v>
      </c>
      <c r="C242">
        <v>20</v>
      </c>
      <c r="E242">
        <v>60</v>
      </c>
    </row>
    <row r="243" spans="1:5" x14ac:dyDescent="0.2">
      <c r="A243" t="s">
        <v>253</v>
      </c>
      <c r="B243">
        <v>52</v>
      </c>
      <c r="C243">
        <v>35</v>
      </c>
      <c r="E243">
        <v>160</v>
      </c>
    </row>
    <row r="244" spans="1:5" x14ac:dyDescent="0.2">
      <c r="A244" t="s">
        <v>254</v>
      </c>
      <c r="B244">
        <v>48</v>
      </c>
      <c r="C244">
        <v>32</v>
      </c>
      <c r="E244">
        <v>207</v>
      </c>
    </row>
    <row r="245" spans="1:5" x14ac:dyDescent="0.2">
      <c r="A245" t="s">
        <v>255</v>
      </c>
      <c r="B245">
        <v>42</v>
      </c>
      <c r="C245">
        <v>28</v>
      </c>
      <c r="E245">
        <v>145</v>
      </c>
    </row>
    <row r="246" spans="1:5" x14ac:dyDescent="0.2">
      <c r="A246" t="s">
        <v>256</v>
      </c>
      <c r="E246" t="s">
        <v>45</v>
      </c>
    </row>
    <row r="247" spans="1:5" x14ac:dyDescent="0.2">
      <c r="A247" t="s">
        <v>257</v>
      </c>
      <c r="B247">
        <v>57</v>
      </c>
      <c r="C247">
        <v>38</v>
      </c>
      <c r="E247">
        <v>122</v>
      </c>
    </row>
    <row r="248" spans="1:5" x14ac:dyDescent="0.2">
      <c r="A248" t="s">
        <v>258</v>
      </c>
      <c r="B248">
        <v>48</v>
      </c>
      <c r="C248">
        <v>32</v>
      </c>
      <c r="E248">
        <v>206</v>
      </c>
    </row>
    <row r="249" spans="1:5" x14ac:dyDescent="0.2">
      <c r="A249" t="s">
        <v>259</v>
      </c>
      <c r="B249">
        <v>48</v>
      </c>
      <c r="C249">
        <v>32</v>
      </c>
      <c r="E249">
        <v>130</v>
      </c>
    </row>
    <row r="250" spans="1:5" x14ac:dyDescent="0.2">
      <c r="A250" t="s">
        <v>260</v>
      </c>
      <c r="B250">
        <v>57</v>
      </c>
      <c r="C250">
        <v>38</v>
      </c>
      <c r="E250">
        <v>136</v>
      </c>
    </row>
    <row r="251" spans="1:5" x14ac:dyDescent="0.2">
      <c r="A251" t="s">
        <v>261</v>
      </c>
      <c r="B251">
        <v>48</v>
      </c>
      <c r="C251">
        <v>32</v>
      </c>
      <c r="E251">
        <v>153</v>
      </c>
    </row>
    <row r="252" spans="1:5" x14ac:dyDescent="0.2">
      <c r="A252" t="s">
        <v>262</v>
      </c>
      <c r="B252">
        <v>57</v>
      </c>
      <c r="C252">
        <v>38</v>
      </c>
      <c r="E252">
        <v>102</v>
      </c>
    </row>
    <row r="253" spans="1:5" x14ac:dyDescent="0.2">
      <c r="A253" t="s">
        <v>263</v>
      </c>
      <c r="B253">
        <v>48</v>
      </c>
      <c r="C253">
        <v>32</v>
      </c>
      <c r="E253">
        <v>215</v>
      </c>
    </row>
    <row r="254" spans="1:5" x14ac:dyDescent="0.2">
      <c r="A254" t="s">
        <v>264</v>
      </c>
      <c r="B254">
        <v>48</v>
      </c>
      <c r="C254">
        <v>32</v>
      </c>
      <c r="E254">
        <v>110</v>
      </c>
    </row>
    <row r="255" spans="1:5" x14ac:dyDescent="0.2">
      <c r="A255" t="s">
        <v>265</v>
      </c>
      <c r="B255">
        <v>57</v>
      </c>
      <c r="C255">
        <v>38</v>
      </c>
      <c r="E255">
        <v>205</v>
      </c>
    </row>
    <row r="256" spans="1:5" x14ac:dyDescent="0.2">
      <c r="A256" t="s">
        <v>266</v>
      </c>
      <c r="B256">
        <v>48</v>
      </c>
      <c r="C256">
        <v>32</v>
      </c>
      <c r="E256">
        <v>102</v>
      </c>
    </row>
    <row r="257" spans="1:5" x14ac:dyDescent="0.2">
      <c r="A257" t="s">
        <v>267</v>
      </c>
      <c r="E257" t="s">
        <v>45</v>
      </c>
    </row>
    <row r="258" spans="1:5" x14ac:dyDescent="0.2">
      <c r="A258" t="s">
        <v>268</v>
      </c>
      <c r="B258">
        <v>57</v>
      </c>
      <c r="C258">
        <v>38</v>
      </c>
      <c r="E258">
        <v>160</v>
      </c>
    </row>
    <row r="259" spans="1:5" x14ac:dyDescent="0.2">
      <c r="A259" t="s">
        <v>48</v>
      </c>
      <c r="B259">
        <v>42</v>
      </c>
      <c r="C259">
        <v>28</v>
      </c>
      <c r="E259">
        <v>119</v>
      </c>
    </row>
    <row r="260" spans="1:5" x14ac:dyDescent="0.2">
      <c r="A260" t="s">
        <v>269</v>
      </c>
      <c r="B260">
        <v>38</v>
      </c>
      <c r="C260">
        <v>25</v>
      </c>
      <c r="E260">
        <v>86</v>
      </c>
    </row>
    <row r="261" spans="1:5" x14ac:dyDescent="0.2">
      <c r="A261" t="s">
        <v>270</v>
      </c>
      <c r="B261">
        <v>27</v>
      </c>
      <c r="C261">
        <v>18</v>
      </c>
      <c r="E261">
        <v>109</v>
      </c>
    </row>
    <row r="262" spans="1:5" x14ac:dyDescent="0.2">
      <c r="A262" t="s">
        <v>271</v>
      </c>
      <c r="B262">
        <v>29</v>
      </c>
      <c r="C262">
        <v>20</v>
      </c>
      <c r="E262">
        <v>52</v>
      </c>
    </row>
    <row r="263" spans="1:5" x14ac:dyDescent="0.2">
      <c r="A263" t="s">
        <v>272</v>
      </c>
      <c r="B263">
        <v>39</v>
      </c>
      <c r="C263">
        <v>26</v>
      </c>
      <c r="E263">
        <v>90</v>
      </c>
    </row>
    <row r="264" spans="1:5" x14ac:dyDescent="0.2">
      <c r="A264" t="s">
        <v>273</v>
      </c>
    </row>
    <row r="265" spans="1:5" x14ac:dyDescent="0.2">
      <c r="A265" t="s">
        <v>274</v>
      </c>
    </row>
    <row r="266" spans="1:5" x14ac:dyDescent="0.2">
      <c r="A266" t="s">
        <v>275</v>
      </c>
    </row>
    <row r="267" spans="1:5" x14ac:dyDescent="0.2">
      <c r="A267" t="s">
        <v>276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8"/>
  <sheetViews>
    <sheetView workbookViewId="0">
      <selection activeCell="F30" activeCellId="1" sqref="E8 F30"/>
    </sheetView>
  </sheetViews>
  <sheetFormatPr baseColWidth="10" defaultRowHeight="12.75" x14ac:dyDescent="0.2"/>
  <sheetData>
    <row r="1" spans="1:5" x14ac:dyDescent="0.2">
      <c r="A1" t="s">
        <v>29</v>
      </c>
    </row>
    <row r="2" spans="1:5" x14ac:dyDescent="0.2">
      <c r="A2" t="s">
        <v>285</v>
      </c>
    </row>
    <row r="3" spans="1:5" x14ac:dyDescent="0.2">
      <c r="A3" s="49" t="s">
        <v>299</v>
      </c>
    </row>
    <row r="4" spans="1:5" x14ac:dyDescent="0.2">
      <c r="A4" t="s">
        <v>31</v>
      </c>
    </row>
    <row r="5" spans="1:5" x14ac:dyDescent="0.2">
      <c r="A5" t="s">
        <v>286</v>
      </c>
    </row>
    <row r="6" spans="1:5" x14ac:dyDescent="0.2">
      <c r="A6" t="s">
        <v>32</v>
      </c>
      <c r="B6">
        <v>30</v>
      </c>
      <c r="C6">
        <v>20</v>
      </c>
      <c r="E6">
        <v>95</v>
      </c>
    </row>
    <row r="7" spans="1:5" x14ac:dyDescent="0.2">
      <c r="A7" t="s">
        <v>33</v>
      </c>
      <c r="B7">
        <v>40</v>
      </c>
      <c r="C7">
        <v>27</v>
      </c>
      <c r="E7">
        <v>113</v>
      </c>
    </row>
    <row r="8" spans="1:5" x14ac:dyDescent="0.2">
      <c r="A8" t="s">
        <v>34</v>
      </c>
      <c r="B8">
        <v>27</v>
      </c>
      <c r="C8">
        <v>18</v>
      </c>
      <c r="E8">
        <v>86</v>
      </c>
    </row>
    <row r="9" spans="1:5" x14ac:dyDescent="0.2">
      <c r="A9" t="s">
        <v>35</v>
      </c>
      <c r="B9">
        <v>50</v>
      </c>
      <c r="C9">
        <v>33</v>
      </c>
      <c r="E9">
        <v>226</v>
      </c>
    </row>
    <row r="10" spans="1:5" x14ac:dyDescent="0.2">
      <c r="A10" t="s">
        <v>36</v>
      </c>
      <c r="B10">
        <v>23</v>
      </c>
      <c r="C10">
        <v>16</v>
      </c>
      <c r="E10">
        <v>110</v>
      </c>
    </row>
    <row r="11" spans="1:5" x14ac:dyDescent="0.2">
      <c r="A11" t="s">
        <v>37</v>
      </c>
      <c r="B11">
        <v>39</v>
      </c>
      <c r="C11">
        <v>26</v>
      </c>
      <c r="E11">
        <v>190</v>
      </c>
    </row>
    <row r="12" spans="1:5" x14ac:dyDescent="0.2">
      <c r="A12" t="s">
        <v>38</v>
      </c>
      <c r="B12">
        <v>32</v>
      </c>
      <c r="C12">
        <v>21</v>
      </c>
      <c r="E12">
        <v>82</v>
      </c>
    </row>
    <row r="13" spans="1:5" x14ac:dyDescent="0.2">
      <c r="A13" t="s">
        <v>39</v>
      </c>
      <c r="B13">
        <v>77</v>
      </c>
      <c r="C13">
        <v>52</v>
      </c>
      <c r="E13">
        <v>265</v>
      </c>
    </row>
    <row r="14" spans="1:5" x14ac:dyDescent="0.2">
      <c r="A14" t="s">
        <v>40</v>
      </c>
      <c r="B14">
        <v>53</v>
      </c>
      <c r="C14">
        <v>36</v>
      </c>
      <c r="E14">
        <v>117</v>
      </c>
    </row>
    <row r="15" spans="1:5" x14ac:dyDescent="0.2">
      <c r="A15" t="s">
        <v>41</v>
      </c>
      <c r="B15">
        <v>34</v>
      </c>
      <c r="C15">
        <v>23</v>
      </c>
      <c r="E15">
        <v>144</v>
      </c>
    </row>
    <row r="16" spans="1:5" x14ac:dyDescent="0.2">
      <c r="A16" t="s">
        <v>42</v>
      </c>
      <c r="B16">
        <v>23</v>
      </c>
      <c r="C16">
        <v>16</v>
      </c>
      <c r="E16">
        <v>63</v>
      </c>
    </row>
    <row r="17" spans="1:5" x14ac:dyDescent="0.2">
      <c r="A17" t="s">
        <v>43</v>
      </c>
      <c r="B17">
        <v>40</v>
      </c>
      <c r="C17">
        <v>27</v>
      </c>
      <c r="E17">
        <v>120</v>
      </c>
    </row>
    <row r="18" spans="1:5" x14ac:dyDescent="0.2">
      <c r="A18" t="s">
        <v>44</v>
      </c>
      <c r="B18">
        <v>56</v>
      </c>
      <c r="C18">
        <v>37</v>
      </c>
      <c r="E18">
        <v>133</v>
      </c>
    </row>
    <row r="19" spans="1:5" x14ac:dyDescent="0.2">
      <c r="A19" t="s">
        <v>46</v>
      </c>
      <c r="B19">
        <v>58</v>
      </c>
      <c r="C19">
        <v>39</v>
      </c>
      <c r="E19">
        <v>158</v>
      </c>
    </row>
    <row r="20" spans="1:5" x14ac:dyDescent="0.2">
      <c r="A20" t="s">
        <v>47</v>
      </c>
      <c r="B20">
        <v>59</v>
      </c>
      <c r="C20">
        <v>40</v>
      </c>
      <c r="E20">
        <v>186</v>
      </c>
    </row>
    <row r="21" spans="1:5" x14ac:dyDescent="0.2">
      <c r="A21" t="s">
        <v>48</v>
      </c>
      <c r="B21">
        <v>56</v>
      </c>
      <c r="C21">
        <v>37</v>
      </c>
      <c r="E21">
        <v>133</v>
      </c>
    </row>
    <row r="22" spans="1:5" x14ac:dyDescent="0.2">
      <c r="A22" t="s">
        <v>49</v>
      </c>
      <c r="B22">
        <v>36</v>
      </c>
      <c r="C22">
        <v>24</v>
      </c>
      <c r="E22">
        <v>70</v>
      </c>
    </row>
    <row r="23" spans="1:5" x14ac:dyDescent="0.2">
      <c r="A23" t="s">
        <v>50</v>
      </c>
      <c r="B23">
        <v>30</v>
      </c>
      <c r="C23">
        <v>20</v>
      </c>
      <c r="E23">
        <v>111</v>
      </c>
    </row>
    <row r="24" spans="1:5" x14ac:dyDescent="0.2">
      <c r="A24" t="s">
        <v>51</v>
      </c>
      <c r="B24">
        <v>58</v>
      </c>
      <c r="C24">
        <v>39</v>
      </c>
      <c r="E24">
        <v>179</v>
      </c>
    </row>
    <row r="25" spans="1:5" x14ac:dyDescent="0.2">
      <c r="A25" t="s">
        <v>52</v>
      </c>
      <c r="B25">
        <v>41</v>
      </c>
      <c r="C25">
        <v>28</v>
      </c>
      <c r="E25">
        <v>135</v>
      </c>
    </row>
    <row r="26" spans="1:5" x14ac:dyDescent="0.2">
      <c r="A26" t="s">
        <v>53</v>
      </c>
      <c r="B26">
        <v>40</v>
      </c>
      <c r="C26">
        <v>27</v>
      </c>
      <c r="E26">
        <v>101</v>
      </c>
    </row>
    <row r="27" spans="1:5" x14ac:dyDescent="0.2">
      <c r="A27" t="s">
        <v>54</v>
      </c>
      <c r="B27">
        <v>24</v>
      </c>
      <c r="C27">
        <v>16</v>
      </c>
      <c r="E27">
        <v>70</v>
      </c>
    </row>
    <row r="28" spans="1:5" x14ac:dyDescent="0.2">
      <c r="A28" t="s">
        <v>55</v>
      </c>
      <c r="B28">
        <v>18</v>
      </c>
      <c r="C28">
        <v>12</v>
      </c>
      <c r="E28">
        <v>73</v>
      </c>
    </row>
    <row r="29" spans="1:5" x14ac:dyDescent="0.2">
      <c r="A29" t="s">
        <v>56</v>
      </c>
      <c r="B29">
        <v>33</v>
      </c>
      <c r="C29">
        <v>22</v>
      </c>
      <c r="E29">
        <v>105</v>
      </c>
    </row>
    <row r="30" spans="1:5" x14ac:dyDescent="0.2">
      <c r="A30" t="s">
        <v>57</v>
      </c>
      <c r="B30">
        <v>54</v>
      </c>
      <c r="C30">
        <v>36</v>
      </c>
      <c r="E30">
        <v>110</v>
      </c>
    </row>
    <row r="31" spans="1:5" x14ac:dyDescent="0.2">
      <c r="A31" t="s">
        <v>58</v>
      </c>
      <c r="B31">
        <v>53</v>
      </c>
      <c r="C31">
        <v>36</v>
      </c>
      <c r="E31">
        <v>160</v>
      </c>
    </row>
    <row r="32" spans="1:5" x14ac:dyDescent="0.2">
      <c r="A32" t="s">
        <v>59</v>
      </c>
      <c r="B32">
        <v>47</v>
      </c>
      <c r="C32">
        <v>32</v>
      </c>
      <c r="E32">
        <v>145</v>
      </c>
    </row>
    <row r="33" spans="1:5" x14ac:dyDescent="0.2">
      <c r="A33" t="s">
        <v>60</v>
      </c>
      <c r="B33">
        <v>53</v>
      </c>
      <c r="C33">
        <v>36</v>
      </c>
      <c r="E33">
        <v>120</v>
      </c>
    </row>
    <row r="34" spans="1:5" x14ac:dyDescent="0.2">
      <c r="A34" t="s">
        <v>48</v>
      </c>
      <c r="B34">
        <v>54</v>
      </c>
      <c r="C34">
        <v>36</v>
      </c>
      <c r="E34">
        <v>110</v>
      </c>
    </row>
    <row r="35" spans="1:5" x14ac:dyDescent="0.2">
      <c r="A35" t="s">
        <v>61</v>
      </c>
      <c r="B35">
        <v>48</v>
      </c>
      <c r="C35">
        <v>32</v>
      </c>
      <c r="E35">
        <v>106</v>
      </c>
    </row>
    <row r="36" spans="1:5" x14ac:dyDescent="0.2">
      <c r="A36" t="s">
        <v>62</v>
      </c>
      <c r="B36">
        <v>22</v>
      </c>
      <c r="C36">
        <v>15</v>
      </c>
      <c r="E36">
        <v>90</v>
      </c>
    </row>
    <row r="37" spans="1:5" x14ac:dyDescent="0.2">
      <c r="A37" t="s">
        <v>63</v>
      </c>
      <c r="B37">
        <v>44</v>
      </c>
      <c r="C37">
        <v>29</v>
      </c>
      <c r="E37">
        <v>84</v>
      </c>
    </row>
    <row r="38" spans="1:5" x14ac:dyDescent="0.2">
      <c r="A38" t="s">
        <v>64</v>
      </c>
      <c r="B38">
        <v>47</v>
      </c>
      <c r="C38">
        <v>32</v>
      </c>
      <c r="E38">
        <v>98</v>
      </c>
    </row>
    <row r="39" spans="1:5" x14ac:dyDescent="0.2">
      <c r="A39" t="s">
        <v>287</v>
      </c>
      <c r="B39">
        <v>30</v>
      </c>
      <c r="C39">
        <v>20</v>
      </c>
      <c r="E39">
        <v>55</v>
      </c>
    </row>
    <row r="40" spans="1:5" x14ac:dyDescent="0.2">
      <c r="A40" t="s">
        <v>65</v>
      </c>
      <c r="B40">
        <v>40</v>
      </c>
      <c r="C40">
        <v>27</v>
      </c>
      <c r="E40">
        <v>130</v>
      </c>
    </row>
    <row r="41" spans="1:5" x14ac:dyDescent="0.2">
      <c r="A41" t="s">
        <v>66</v>
      </c>
      <c r="B41">
        <v>33</v>
      </c>
      <c r="C41">
        <v>22</v>
      </c>
      <c r="E41">
        <v>80</v>
      </c>
    </row>
    <row r="42" spans="1:5" x14ac:dyDescent="0.2">
      <c r="A42" t="s">
        <v>67</v>
      </c>
      <c r="B42">
        <v>32</v>
      </c>
      <c r="C42">
        <v>21</v>
      </c>
      <c r="E42">
        <v>85</v>
      </c>
    </row>
    <row r="43" spans="1:5" x14ac:dyDescent="0.2">
      <c r="A43" t="s">
        <v>68</v>
      </c>
      <c r="B43">
        <v>62</v>
      </c>
      <c r="C43">
        <v>41</v>
      </c>
      <c r="E43">
        <v>170</v>
      </c>
    </row>
    <row r="44" spans="1:5" x14ac:dyDescent="0.2">
      <c r="A44" t="s">
        <v>69</v>
      </c>
      <c r="B44">
        <v>39</v>
      </c>
      <c r="C44">
        <v>26</v>
      </c>
      <c r="E44">
        <v>115</v>
      </c>
    </row>
    <row r="45" spans="1:5" x14ac:dyDescent="0.2">
      <c r="A45" t="s">
        <v>70</v>
      </c>
      <c r="B45">
        <v>42</v>
      </c>
      <c r="C45">
        <v>28</v>
      </c>
      <c r="E45">
        <v>140</v>
      </c>
    </row>
    <row r="46" spans="1:5" x14ac:dyDescent="0.2">
      <c r="A46" t="s">
        <v>71</v>
      </c>
      <c r="B46">
        <v>36</v>
      </c>
      <c r="C46">
        <v>24</v>
      </c>
      <c r="E46">
        <v>69</v>
      </c>
    </row>
    <row r="47" spans="1:5" x14ac:dyDescent="0.2">
      <c r="A47" t="s">
        <v>72</v>
      </c>
      <c r="B47">
        <v>51</v>
      </c>
      <c r="C47">
        <v>34</v>
      </c>
      <c r="E47">
        <v>146</v>
      </c>
    </row>
    <row r="48" spans="1:5" x14ac:dyDescent="0.2">
      <c r="A48" t="s">
        <v>73</v>
      </c>
      <c r="B48">
        <v>60</v>
      </c>
      <c r="C48">
        <v>40</v>
      </c>
      <c r="E48">
        <v>150</v>
      </c>
    </row>
    <row r="49" spans="1:5" x14ac:dyDescent="0.2">
      <c r="A49" s="49" t="s">
        <v>278</v>
      </c>
      <c r="B49">
        <v>24</v>
      </c>
      <c r="C49">
        <v>12</v>
      </c>
      <c r="E49">
        <v>20</v>
      </c>
    </row>
    <row r="50" spans="1:5" x14ac:dyDescent="0.2">
      <c r="A50" t="s">
        <v>74</v>
      </c>
      <c r="B50">
        <v>40</v>
      </c>
      <c r="C50">
        <v>27</v>
      </c>
      <c r="E50">
        <v>94</v>
      </c>
    </row>
    <row r="51" spans="1:5" x14ac:dyDescent="0.2">
      <c r="A51" t="s">
        <v>75</v>
      </c>
      <c r="B51">
        <v>40</v>
      </c>
      <c r="C51">
        <v>27</v>
      </c>
      <c r="E51">
        <v>71</v>
      </c>
    </row>
    <row r="52" spans="1:5" x14ac:dyDescent="0.2">
      <c r="A52" t="s">
        <v>76</v>
      </c>
      <c r="B52">
        <v>48</v>
      </c>
      <c r="C52">
        <v>32</v>
      </c>
      <c r="E52">
        <v>160</v>
      </c>
    </row>
    <row r="53" spans="1:5" x14ac:dyDescent="0.2">
      <c r="A53" t="s">
        <v>77</v>
      </c>
      <c r="B53">
        <v>39</v>
      </c>
      <c r="C53">
        <v>26</v>
      </c>
      <c r="E53">
        <v>55</v>
      </c>
    </row>
    <row r="54" spans="1:5" x14ac:dyDescent="0.2">
      <c r="A54" t="s">
        <v>78</v>
      </c>
      <c r="B54">
        <v>46</v>
      </c>
      <c r="C54">
        <v>31</v>
      </c>
      <c r="E54">
        <v>75</v>
      </c>
    </row>
    <row r="55" spans="1:5" x14ac:dyDescent="0.2">
      <c r="A55" t="s">
        <v>79</v>
      </c>
      <c r="B55">
        <v>30</v>
      </c>
      <c r="C55">
        <v>20</v>
      </c>
      <c r="E55">
        <v>58</v>
      </c>
    </row>
    <row r="56" spans="1:5" x14ac:dyDescent="0.2">
      <c r="A56" t="s">
        <v>80</v>
      </c>
      <c r="B56">
        <v>27</v>
      </c>
      <c r="C56">
        <v>18</v>
      </c>
      <c r="E56">
        <v>71</v>
      </c>
    </row>
    <row r="57" spans="1:5" x14ac:dyDescent="0.2">
      <c r="A57" t="s">
        <v>81</v>
      </c>
      <c r="B57">
        <v>32</v>
      </c>
      <c r="C57">
        <v>21</v>
      </c>
      <c r="E57">
        <v>57</v>
      </c>
    </row>
    <row r="58" spans="1:5" x14ac:dyDescent="0.2">
      <c r="A58" t="s">
        <v>82</v>
      </c>
      <c r="B58">
        <v>39</v>
      </c>
      <c r="C58">
        <v>26</v>
      </c>
      <c r="E58">
        <v>136</v>
      </c>
    </row>
    <row r="59" spans="1:5" x14ac:dyDescent="0.2">
      <c r="A59" t="s">
        <v>288</v>
      </c>
    </row>
    <row r="60" spans="1:5" x14ac:dyDescent="0.2">
      <c r="A60" t="s">
        <v>84</v>
      </c>
      <c r="B60">
        <v>53</v>
      </c>
      <c r="C60">
        <v>36</v>
      </c>
      <c r="E60">
        <v>83</v>
      </c>
    </row>
    <row r="61" spans="1:5" x14ac:dyDescent="0.2">
      <c r="A61" t="s">
        <v>85</v>
      </c>
      <c r="B61">
        <v>51</v>
      </c>
      <c r="C61">
        <v>34</v>
      </c>
      <c r="E61">
        <v>86</v>
      </c>
    </row>
    <row r="62" spans="1:5" x14ac:dyDescent="0.2">
      <c r="A62" t="s">
        <v>86</v>
      </c>
      <c r="B62">
        <v>58</v>
      </c>
      <c r="C62">
        <v>39</v>
      </c>
      <c r="E62">
        <v>135</v>
      </c>
    </row>
    <row r="63" spans="1:5" x14ac:dyDescent="0.2">
      <c r="A63" t="s">
        <v>87</v>
      </c>
      <c r="B63">
        <v>48</v>
      </c>
      <c r="C63">
        <v>32</v>
      </c>
      <c r="E63">
        <v>89</v>
      </c>
    </row>
    <row r="64" spans="1:5" x14ac:dyDescent="0.2">
      <c r="A64" t="s">
        <v>48</v>
      </c>
      <c r="B64">
        <v>44</v>
      </c>
      <c r="C64">
        <v>29</v>
      </c>
      <c r="E64">
        <v>81</v>
      </c>
    </row>
    <row r="65" spans="1:5" x14ac:dyDescent="0.2">
      <c r="A65" t="s">
        <v>88</v>
      </c>
      <c r="B65">
        <v>62</v>
      </c>
      <c r="C65">
        <v>41</v>
      </c>
      <c r="E65">
        <v>278</v>
      </c>
    </row>
    <row r="66" spans="1:5" x14ac:dyDescent="0.2">
      <c r="A66" t="s">
        <v>89</v>
      </c>
      <c r="B66">
        <v>18</v>
      </c>
      <c r="C66">
        <v>12</v>
      </c>
      <c r="E66">
        <v>70</v>
      </c>
    </row>
    <row r="67" spans="1:5" x14ac:dyDescent="0.2">
      <c r="A67" t="s">
        <v>90</v>
      </c>
      <c r="B67">
        <v>30</v>
      </c>
      <c r="C67">
        <v>20</v>
      </c>
      <c r="E67">
        <v>80</v>
      </c>
    </row>
    <row r="68" spans="1:5" x14ac:dyDescent="0.2">
      <c r="A68" t="s">
        <v>91</v>
      </c>
      <c r="B68">
        <v>46</v>
      </c>
      <c r="C68">
        <v>31</v>
      </c>
      <c r="E68">
        <v>174</v>
      </c>
    </row>
    <row r="69" spans="1:5" x14ac:dyDescent="0.2">
      <c r="A69" t="s">
        <v>92</v>
      </c>
      <c r="B69">
        <v>51</v>
      </c>
      <c r="C69">
        <v>34</v>
      </c>
      <c r="E69">
        <v>121</v>
      </c>
    </row>
    <row r="70" spans="1:5" x14ac:dyDescent="0.2">
      <c r="A70" t="s">
        <v>93</v>
      </c>
      <c r="E70" t="s">
        <v>45</v>
      </c>
    </row>
    <row r="71" spans="1:5" x14ac:dyDescent="0.2">
      <c r="A71" t="s">
        <v>94</v>
      </c>
      <c r="B71">
        <v>57</v>
      </c>
      <c r="C71">
        <v>38</v>
      </c>
      <c r="E71">
        <v>125</v>
      </c>
    </row>
    <row r="72" spans="1:5" x14ac:dyDescent="0.2">
      <c r="A72" t="s">
        <v>48</v>
      </c>
      <c r="B72">
        <v>42</v>
      </c>
      <c r="C72">
        <v>28</v>
      </c>
      <c r="E72">
        <v>132</v>
      </c>
    </row>
    <row r="73" spans="1:5" x14ac:dyDescent="0.2">
      <c r="A73" t="s">
        <v>95</v>
      </c>
      <c r="B73">
        <v>28</v>
      </c>
      <c r="C73">
        <v>19</v>
      </c>
      <c r="E73">
        <v>96</v>
      </c>
    </row>
    <row r="74" spans="1:5" x14ac:dyDescent="0.2">
      <c r="A74" t="s">
        <v>96</v>
      </c>
      <c r="B74">
        <v>38</v>
      </c>
      <c r="C74">
        <v>25</v>
      </c>
      <c r="E74">
        <v>110</v>
      </c>
    </row>
    <row r="75" spans="1:5" x14ac:dyDescent="0.2">
      <c r="A75" t="s">
        <v>97</v>
      </c>
      <c r="B75">
        <v>30</v>
      </c>
      <c r="C75">
        <v>20</v>
      </c>
      <c r="E75">
        <v>60</v>
      </c>
    </row>
    <row r="76" spans="1:5" x14ac:dyDescent="0.2">
      <c r="A76" t="s">
        <v>98</v>
      </c>
      <c r="B76">
        <v>41</v>
      </c>
      <c r="C76">
        <v>28</v>
      </c>
      <c r="E76">
        <v>81</v>
      </c>
    </row>
    <row r="77" spans="1:5" x14ac:dyDescent="0.2">
      <c r="A77" t="s">
        <v>99</v>
      </c>
      <c r="B77">
        <v>50</v>
      </c>
      <c r="C77">
        <v>33</v>
      </c>
      <c r="E77">
        <v>111</v>
      </c>
    </row>
    <row r="78" spans="1:5" x14ac:dyDescent="0.2">
      <c r="A78" t="s">
        <v>100</v>
      </c>
      <c r="B78">
        <v>44</v>
      </c>
      <c r="C78">
        <v>29</v>
      </c>
      <c r="E78">
        <v>104</v>
      </c>
    </row>
    <row r="79" spans="1:5" x14ac:dyDescent="0.2">
      <c r="A79" t="s">
        <v>101</v>
      </c>
      <c r="E79" t="s">
        <v>45</v>
      </c>
    </row>
    <row r="80" spans="1:5" x14ac:dyDescent="0.2">
      <c r="A80" t="s">
        <v>102</v>
      </c>
      <c r="B80">
        <v>30</v>
      </c>
      <c r="C80">
        <v>20</v>
      </c>
      <c r="E80">
        <v>135</v>
      </c>
    </row>
    <row r="81" spans="1:5" x14ac:dyDescent="0.2">
      <c r="A81" t="s">
        <v>103</v>
      </c>
      <c r="B81">
        <v>33</v>
      </c>
      <c r="C81">
        <v>22</v>
      </c>
      <c r="E81">
        <v>120</v>
      </c>
    </row>
    <row r="82" spans="1:5" x14ac:dyDescent="0.2">
      <c r="A82" t="s">
        <v>104</v>
      </c>
      <c r="B82">
        <v>35</v>
      </c>
      <c r="C82">
        <v>24</v>
      </c>
      <c r="E82">
        <v>150</v>
      </c>
    </row>
    <row r="83" spans="1:5" x14ac:dyDescent="0.2">
      <c r="A83" t="s">
        <v>105</v>
      </c>
      <c r="B83">
        <v>35</v>
      </c>
      <c r="C83">
        <v>24</v>
      </c>
      <c r="E83">
        <v>130</v>
      </c>
    </row>
    <row r="84" spans="1:5" x14ac:dyDescent="0.2">
      <c r="A84" t="s">
        <v>48</v>
      </c>
      <c r="B84">
        <v>30</v>
      </c>
      <c r="C84">
        <v>20</v>
      </c>
      <c r="E84">
        <v>120</v>
      </c>
    </row>
    <row r="85" spans="1:5" x14ac:dyDescent="0.2">
      <c r="A85" t="s">
        <v>106</v>
      </c>
      <c r="B85">
        <v>38</v>
      </c>
      <c r="C85">
        <v>25</v>
      </c>
      <c r="E85">
        <v>130</v>
      </c>
    </row>
    <row r="86" spans="1:5" x14ac:dyDescent="0.2">
      <c r="A86" t="s">
        <v>107</v>
      </c>
      <c r="B86">
        <v>28</v>
      </c>
      <c r="C86">
        <v>19</v>
      </c>
      <c r="E86">
        <v>84</v>
      </c>
    </row>
    <row r="87" spans="1:5" x14ac:dyDescent="0.2">
      <c r="A87" t="s">
        <v>108</v>
      </c>
      <c r="B87">
        <v>42</v>
      </c>
      <c r="C87">
        <v>28</v>
      </c>
      <c r="E87">
        <v>90</v>
      </c>
    </row>
    <row r="88" spans="1:5" x14ac:dyDescent="0.2">
      <c r="A88" t="s">
        <v>109</v>
      </c>
      <c r="B88">
        <v>47</v>
      </c>
      <c r="C88">
        <v>32</v>
      </c>
      <c r="E88">
        <v>108</v>
      </c>
    </row>
    <row r="89" spans="1:5" x14ac:dyDescent="0.2">
      <c r="A89" t="s">
        <v>110</v>
      </c>
      <c r="B89">
        <v>59</v>
      </c>
      <c r="C89">
        <v>40</v>
      </c>
      <c r="E89">
        <v>175</v>
      </c>
    </row>
    <row r="90" spans="1:5" x14ac:dyDescent="0.2">
      <c r="A90" t="s">
        <v>111</v>
      </c>
      <c r="E90" t="s">
        <v>45</v>
      </c>
    </row>
    <row r="91" spans="1:5" x14ac:dyDescent="0.2">
      <c r="A91" t="s">
        <v>112</v>
      </c>
      <c r="B91">
        <v>39</v>
      </c>
      <c r="C91">
        <v>26</v>
      </c>
      <c r="E91">
        <v>156</v>
      </c>
    </row>
    <row r="92" spans="1:5" x14ac:dyDescent="0.2">
      <c r="A92" t="s">
        <v>113</v>
      </c>
      <c r="B92">
        <v>52</v>
      </c>
      <c r="C92">
        <v>35</v>
      </c>
      <c r="E92">
        <v>160</v>
      </c>
    </row>
    <row r="93" spans="1:5" x14ac:dyDescent="0.2">
      <c r="A93" t="s">
        <v>48</v>
      </c>
      <c r="B93">
        <v>34</v>
      </c>
      <c r="C93">
        <v>23</v>
      </c>
      <c r="E93">
        <v>126</v>
      </c>
    </row>
    <row r="94" spans="1:5" x14ac:dyDescent="0.2">
      <c r="A94" t="s">
        <v>114</v>
      </c>
      <c r="B94">
        <v>54</v>
      </c>
      <c r="C94">
        <v>36</v>
      </c>
      <c r="E94">
        <v>135</v>
      </c>
    </row>
    <row r="95" spans="1:5" x14ac:dyDescent="0.2">
      <c r="A95" t="s">
        <v>115</v>
      </c>
      <c r="E95" t="s">
        <v>45</v>
      </c>
    </row>
    <row r="96" spans="1:5" x14ac:dyDescent="0.2">
      <c r="A96" t="s">
        <v>116</v>
      </c>
      <c r="B96">
        <v>53</v>
      </c>
      <c r="C96">
        <v>36</v>
      </c>
      <c r="E96">
        <v>153</v>
      </c>
    </row>
    <row r="97" spans="1:5" x14ac:dyDescent="0.2">
      <c r="A97" t="s">
        <v>48</v>
      </c>
      <c r="B97">
        <v>51</v>
      </c>
      <c r="C97">
        <v>34</v>
      </c>
      <c r="E97">
        <v>156</v>
      </c>
    </row>
    <row r="98" spans="1:5" x14ac:dyDescent="0.2">
      <c r="A98" t="s">
        <v>118</v>
      </c>
      <c r="B98">
        <v>36</v>
      </c>
      <c r="C98">
        <v>24</v>
      </c>
      <c r="E98">
        <v>85</v>
      </c>
    </row>
    <row r="99" spans="1:5" x14ac:dyDescent="0.2">
      <c r="A99" t="s">
        <v>119</v>
      </c>
      <c r="B99">
        <v>36</v>
      </c>
      <c r="C99">
        <v>24</v>
      </c>
      <c r="E99">
        <v>85</v>
      </c>
    </row>
    <row r="100" spans="1:5" x14ac:dyDescent="0.2">
      <c r="A100" t="s">
        <v>120</v>
      </c>
      <c r="B100">
        <v>40</v>
      </c>
      <c r="C100">
        <v>27</v>
      </c>
      <c r="E100">
        <v>130</v>
      </c>
    </row>
    <row r="101" spans="1:5" x14ac:dyDescent="0.2">
      <c r="A101" t="s">
        <v>121</v>
      </c>
      <c r="E101" t="s">
        <v>45</v>
      </c>
    </row>
    <row r="102" spans="1:5" x14ac:dyDescent="0.2">
      <c r="A102" t="s">
        <v>122</v>
      </c>
      <c r="B102">
        <v>36</v>
      </c>
      <c r="C102">
        <v>24</v>
      </c>
      <c r="E102">
        <v>105</v>
      </c>
    </row>
    <row r="103" spans="1:5" x14ac:dyDescent="0.2">
      <c r="A103" t="s">
        <v>123</v>
      </c>
      <c r="B103">
        <v>41</v>
      </c>
      <c r="C103">
        <v>28</v>
      </c>
      <c r="E103">
        <v>135</v>
      </c>
    </row>
    <row r="104" spans="1:5" x14ac:dyDescent="0.2">
      <c r="A104" t="s">
        <v>124</v>
      </c>
      <c r="B104">
        <v>36</v>
      </c>
      <c r="C104">
        <v>24</v>
      </c>
      <c r="E104">
        <v>125</v>
      </c>
    </row>
    <row r="105" spans="1:5" x14ac:dyDescent="0.2">
      <c r="A105" t="s">
        <v>48</v>
      </c>
      <c r="B105">
        <v>36</v>
      </c>
      <c r="C105">
        <v>24</v>
      </c>
      <c r="E105">
        <v>100</v>
      </c>
    </row>
    <row r="106" spans="1:5" x14ac:dyDescent="0.2">
      <c r="A106" t="s">
        <v>126</v>
      </c>
      <c r="B106">
        <v>39</v>
      </c>
      <c r="C106">
        <v>26</v>
      </c>
      <c r="E106">
        <v>109</v>
      </c>
    </row>
    <row r="107" spans="1:5" x14ac:dyDescent="0.2">
      <c r="A107" t="s">
        <v>127</v>
      </c>
      <c r="B107">
        <v>56</v>
      </c>
      <c r="C107">
        <v>37</v>
      </c>
      <c r="E107">
        <v>170</v>
      </c>
    </row>
    <row r="108" spans="1:5" x14ac:dyDescent="0.2">
      <c r="A108" t="s">
        <v>128</v>
      </c>
      <c r="B108">
        <v>35</v>
      </c>
      <c r="C108">
        <v>24</v>
      </c>
      <c r="E108">
        <v>135</v>
      </c>
    </row>
    <row r="109" spans="1:5" x14ac:dyDescent="0.2">
      <c r="A109" t="s">
        <v>129</v>
      </c>
      <c r="B109">
        <v>29</v>
      </c>
      <c r="C109">
        <v>20</v>
      </c>
      <c r="E109">
        <v>91</v>
      </c>
    </row>
    <row r="110" spans="1:5" x14ac:dyDescent="0.2">
      <c r="A110" t="s">
        <v>130</v>
      </c>
      <c r="B110">
        <v>41</v>
      </c>
      <c r="C110">
        <v>28</v>
      </c>
      <c r="E110">
        <v>126</v>
      </c>
    </row>
    <row r="111" spans="1:5" x14ac:dyDescent="0.2">
      <c r="A111" t="s">
        <v>289</v>
      </c>
      <c r="B111">
        <v>57</v>
      </c>
      <c r="C111">
        <v>38</v>
      </c>
      <c r="E111">
        <v>113</v>
      </c>
    </row>
    <row r="112" spans="1:5" x14ac:dyDescent="0.2">
      <c r="A112" t="s">
        <v>290</v>
      </c>
      <c r="B112">
        <v>60</v>
      </c>
      <c r="C112">
        <v>40</v>
      </c>
      <c r="E112">
        <v>155</v>
      </c>
    </row>
    <row r="113" spans="1:5" x14ac:dyDescent="0.2">
      <c r="A113" t="s">
        <v>291</v>
      </c>
      <c r="B113">
        <v>39</v>
      </c>
      <c r="C113">
        <v>26</v>
      </c>
      <c r="E113">
        <v>132</v>
      </c>
    </row>
    <row r="114" spans="1:5" x14ac:dyDescent="0.2">
      <c r="A114" t="s">
        <v>292</v>
      </c>
      <c r="B114">
        <v>66</v>
      </c>
      <c r="C114">
        <v>44</v>
      </c>
      <c r="E114">
        <v>180</v>
      </c>
    </row>
    <row r="115" spans="1:5" x14ac:dyDescent="0.2">
      <c r="A115" t="s">
        <v>137</v>
      </c>
      <c r="B115">
        <v>26</v>
      </c>
      <c r="C115">
        <v>17</v>
      </c>
      <c r="E115">
        <v>65</v>
      </c>
    </row>
    <row r="116" spans="1:5" x14ac:dyDescent="0.2">
      <c r="A116" t="s">
        <v>138</v>
      </c>
      <c r="B116">
        <v>28</v>
      </c>
      <c r="C116">
        <v>19</v>
      </c>
      <c r="E116">
        <v>75</v>
      </c>
    </row>
    <row r="117" spans="1:5" x14ac:dyDescent="0.2">
      <c r="A117" t="s">
        <v>139</v>
      </c>
      <c r="B117">
        <v>50</v>
      </c>
      <c r="C117">
        <v>33</v>
      </c>
      <c r="E117">
        <v>85</v>
      </c>
    </row>
    <row r="118" spans="1:5" x14ac:dyDescent="0.2">
      <c r="A118" t="s">
        <v>140</v>
      </c>
      <c r="B118">
        <v>42</v>
      </c>
      <c r="C118">
        <v>28</v>
      </c>
      <c r="E118">
        <v>130</v>
      </c>
    </row>
    <row r="119" spans="1:5" x14ac:dyDescent="0.2">
      <c r="A119" t="s">
        <v>141</v>
      </c>
      <c r="B119">
        <v>33</v>
      </c>
      <c r="C119">
        <v>22</v>
      </c>
      <c r="E119">
        <v>67</v>
      </c>
    </row>
    <row r="120" spans="1:5" x14ac:dyDescent="0.2">
      <c r="A120" t="s">
        <v>142</v>
      </c>
      <c r="B120">
        <v>24</v>
      </c>
      <c r="C120">
        <v>16</v>
      </c>
      <c r="E120">
        <v>70</v>
      </c>
    </row>
    <row r="121" spans="1:5" x14ac:dyDescent="0.2">
      <c r="A121" t="s">
        <v>143</v>
      </c>
      <c r="B121">
        <v>30</v>
      </c>
      <c r="C121">
        <v>20</v>
      </c>
      <c r="E121">
        <v>80</v>
      </c>
    </row>
    <row r="122" spans="1:5" x14ac:dyDescent="0.2">
      <c r="A122" t="s">
        <v>144</v>
      </c>
      <c r="B122">
        <v>44</v>
      </c>
      <c r="C122">
        <v>29</v>
      </c>
      <c r="E122">
        <v>120</v>
      </c>
    </row>
    <row r="123" spans="1:5" x14ac:dyDescent="0.2">
      <c r="A123" t="s">
        <v>145</v>
      </c>
      <c r="B123">
        <v>45</v>
      </c>
      <c r="C123">
        <v>30</v>
      </c>
      <c r="E123">
        <v>100</v>
      </c>
    </row>
    <row r="124" spans="1:5" x14ac:dyDescent="0.2">
      <c r="A124" t="s">
        <v>146</v>
      </c>
      <c r="B124">
        <v>47</v>
      </c>
      <c r="C124">
        <v>32</v>
      </c>
      <c r="E124">
        <v>82</v>
      </c>
    </row>
    <row r="125" spans="1:5" x14ac:dyDescent="0.2">
      <c r="A125" t="s">
        <v>147</v>
      </c>
      <c r="B125">
        <v>24</v>
      </c>
      <c r="C125">
        <v>16</v>
      </c>
      <c r="E125">
        <v>68</v>
      </c>
    </row>
    <row r="126" spans="1:5" x14ac:dyDescent="0.2">
      <c r="A126" t="s">
        <v>148</v>
      </c>
      <c r="B126">
        <v>47</v>
      </c>
      <c r="C126">
        <v>32</v>
      </c>
      <c r="E126">
        <v>102</v>
      </c>
    </row>
    <row r="127" spans="1:5" x14ac:dyDescent="0.2">
      <c r="A127" t="s">
        <v>149</v>
      </c>
      <c r="B127">
        <v>38</v>
      </c>
      <c r="C127">
        <v>25</v>
      </c>
      <c r="E127">
        <v>83</v>
      </c>
    </row>
    <row r="128" spans="1:5" x14ac:dyDescent="0.2">
      <c r="A128" t="s">
        <v>150</v>
      </c>
      <c r="B128">
        <v>39</v>
      </c>
      <c r="C128">
        <v>26</v>
      </c>
      <c r="E128">
        <v>110</v>
      </c>
    </row>
    <row r="129" spans="1:5" x14ac:dyDescent="0.2">
      <c r="A129" t="s">
        <v>151</v>
      </c>
      <c r="B129">
        <v>36</v>
      </c>
      <c r="C129">
        <v>24</v>
      </c>
      <c r="E129">
        <v>100</v>
      </c>
    </row>
    <row r="130" spans="1:5" x14ac:dyDescent="0.2">
      <c r="A130" t="s">
        <v>152</v>
      </c>
      <c r="B130">
        <v>38</v>
      </c>
      <c r="C130">
        <v>25</v>
      </c>
      <c r="E130">
        <v>93</v>
      </c>
    </row>
    <row r="131" spans="1:5" x14ac:dyDescent="0.2">
      <c r="A131" t="s">
        <v>153</v>
      </c>
      <c r="B131">
        <v>41</v>
      </c>
      <c r="C131">
        <v>28</v>
      </c>
      <c r="E131">
        <v>122</v>
      </c>
    </row>
    <row r="132" spans="1:5" x14ac:dyDescent="0.2">
      <c r="A132" t="s">
        <v>154</v>
      </c>
      <c r="B132">
        <v>45</v>
      </c>
      <c r="C132">
        <v>30</v>
      </c>
      <c r="E132">
        <v>112</v>
      </c>
    </row>
    <row r="133" spans="1:5" x14ac:dyDescent="0.2">
      <c r="A133" t="s">
        <v>155</v>
      </c>
      <c r="B133">
        <v>42</v>
      </c>
      <c r="C133">
        <v>28</v>
      </c>
      <c r="E133">
        <v>105</v>
      </c>
    </row>
    <row r="134" spans="1:5" x14ac:dyDescent="0.2">
      <c r="A134" t="s">
        <v>156</v>
      </c>
      <c r="B134">
        <v>63</v>
      </c>
      <c r="C134">
        <v>42</v>
      </c>
      <c r="E134">
        <v>70</v>
      </c>
    </row>
    <row r="135" spans="1:5" x14ac:dyDescent="0.2">
      <c r="A135" t="s">
        <v>157</v>
      </c>
      <c r="B135">
        <v>48</v>
      </c>
      <c r="C135">
        <v>32</v>
      </c>
      <c r="E135">
        <v>89</v>
      </c>
    </row>
    <row r="136" spans="1:5" x14ac:dyDescent="0.2">
      <c r="A136" t="s">
        <v>158</v>
      </c>
      <c r="B136">
        <v>48</v>
      </c>
      <c r="C136">
        <v>32</v>
      </c>
      <c r="E136">
        <v>140</v>
      </c>
    </row>
    <row r="137" spans="1:5" x14ac:dyDescent="0.2">
      <c r="A137" t="s">
        <v>159</v>
      </c>
      <c r="B137">
        <v>24</v>
      </c>
      <c r="C137">
        <v>16</v>
      </c>
      <c r="E137">
        <v>95</v>
      </c>
    </row>
    <row r="138" spans="1:5" x14ac:dyDescent="0.2">
      <c r="A138" t="s">
        <v>160</v>
      </c>
      <c r="B138">
        <v>41</v>
      </c>
      <c r="C138">
        <v>28</v>
      </c>
      <c r="E138">
        <v>141</v>
      </c>
    </row>
    <row r="139" spans="1:5" x14ac:dyDescent="0.2">
      <c r="A139" t="s">
        <v>161</v>
      </c>
      <c r="B139">
        <v>56</v>
      </c>
      <c r="C139">
        <v>37</v>
      </c>
      <c r="E139">
        <v>74</v>
      </c>
    </row>
    <row r="140" spans="1:5" x14ac:dyDescent="0.2">
      <c r="A140" t="s">
        <v>293</v>
      </c>
      <c r="B140">
        <v>18</v>
      </c>
      <c r="C140">
        <v>12</v>
      </c>
      <c r="E140">
        <v>100</v>
      </c>
    </row>
    <row r="141" spans="1:5" x14ac:dyDescent="0.2">
      <c r="A141" t="s">
        <v>163</v>
      </c>
      <c r="B141">
        <v>41</v>
      </c>
      <c r="C141">
        <v>28</v>
      </c>
      <c r="E141">
        <v>52</v>
      </c>
    </row>
    <row r="142" spans="1:5" x14ac:dyDescent="0.2">
      <c r="A142" t="s">
        <v>164</v>
      </c>
      <c r="B142">
        <v>29</v>
      </c>
      <c r="C142">
        <v>20</v>
      </c>
      <c r="E142">
        <v>84</v>
      </c>
    </row>
    <row r="143" spans="1:5" x14ac:dyDescent="0.2">
      <c r="A143" t="s">
        <v>165</v>
      </c>
      <c r="B143">
        <v>29</v>
      </c>
      <c r="C143">
        <v>20</v>
      </c>
      <c r="E143">
        <v>95</v>
      </c>
    </row>
    <row r="144" spans="1:5" x14ac:dyDescent="0.2">
      <c r="A144" t="s">
        <v>166</v>
      </c>
      <c r="B144">
        <v>42</v>
      </c>
      <c r="C144">
        <v>28</v>
      </c>
      <c r="E144">
        <v>147</v>
      </c>
    </row>
    <row r="145" spans="1:5" x14ac:dyDescent="0.2">
      <c r="A145" t="s">
        <v>167</v>
      </c>
      <c r="B145">
        <v>46</v>
      </c>
      <c r="C145">
        <v>31</v>
      </c>
      <c r="E145">
        <v>45</v>
      </c>
    </row>
    <row r="146" spans="1:5" x14ac:dyDescent="0.2">
      <c r="A146" t="s">
        <v>168</v>
      </c>
      <c r="B146">
        <v>23</v>
      </c>
      <c r="C146">
        <v>16</v>
      </c>
      <c r="E146">
        <v>77</v>
      </c>
    </row>
    <row r="147" spans="1:5" x14ac:dyDescent="0.2">
      <c r="A147" t="s">
        <v>169</v>
      </c>
      <c r="B147">
        <v>28</v>
      </c>
      <c r="C147">
        <v>19</v>
      </c>
      <c r="E147">
        <v>86</v>
      </c>
    </row>
    <row r="148" spans="1:5" x14ac:dyDescent="0.2">
      <c r="A148" t="s">
        <v>171</v>
      </c>
      <c r="B148">
        <v>30</v>
      </c>
      <c r="C148">
        <v>20</v>
      </c>
      <c r="E148">
        <v>100</v>
      </c>
    </row>
    <row r="149" spans="1:5" x14ac:dyDescent="0.2">
      <c r="A149" t="s">
        <v>172</v>
      </c>
      <c r="B149">
        <v>46</v>
      </c>
      <c r="C149">
        <v>31</v>
      </c>
      <c r="E149">
        <v>119</v>
      </c>
    </row>
    <row r="150" spans="1:5" x14ac:dyDescent="0.2">
      <c r="A150" t="s">
        <v>173</v>
      </c>
      <c r="B150">
        <v>36</v>
      </c>
      <c r="C150">
        <v>24</v>
      </c>
      <c r="E150">
        <v>70</v>
      </c>
    </row>
    <row r="151" spans="1:5" x14ac:dyDescent="0.2">
      <c r="A151" t="s">
        <v>174</v>
      </c>
      <c r="B151">
        <v>63</v>
      </c>
      <c r="C151">
        <v>42</v>
      </c>
      <c r="E151">
        <v>255</v>
      </c>
    </row>
    <row r="152" spans="1:5" x14ac:dyDescent="0.2">
      <c r="A152" t="s">
        <v>175</v>
      </c>
      <c r="B152">
        <v>64</v>
      </c>
      <c r="C152">
        <v>43</v>
      </c>
      <c r="E152">
        <v>182</v>
      </c>
    </row>
    <row r="153" spans="1:5" x14ac:dyDescent="0.2">
      <c r="A153" t="s">
        <v>176</v>
      </c>
      <c r="B153">
        <v>36</v>
      </c>
      <c r="C153">
        <v>24</v>
      </c>
      <c r="E153">
        <v>104</v>
      </c>
    </row>
    <row r="154" spans="1:5" x14ac:dyDescent="0.2">
      <c r="A154" t="s">
        <v>177</v>
      </c>
      <c r="B154">
        <v>48</v>
      </c>
      <c r="C154">
        <v>32</v>
      </c>
      <c r="E154">
        <v>120</v>
      </c>
    </row>
    <row r="155" spans="1:5" x14ac:dyDescent="0.2">
      <c r="A155" t="s">
        <v>178</v>
      </c>
      <c r="E155" t="s">
        <v>45</v>
      </c>
    </row>
    <row r="156" spans="1:5" x14ac:dyDescent="0.2">
      <c r="A156" t="s">
        <v>179</v>
      </c>
      <c r="B156">
        <v>30</v>
      </c>
      <c r="C156">
        <v>20</v>
      </c>
      <c r="E156">
        <v>165</v>
      </c>
    </row>
    <row r="157" spans="1:5" x14ac:dyDescent="0.2">
      <c r="A157" t="s">
        <v>180</v>
      </c>
      <c r="B157">
        <v>27</v>
      </c>
      <c r="C157">
        <v>18</v>
      </c>
      <c r="E157">
        <v>68</v>
      </c>
    </row>
    <row r="158" spans="1:5" x14ac:dyDescent="0.2">
      <c r="A158" t="s">
        <v>181</v>
      </c>
      <c r="B158">
        <v>51</v>
      </c>
      <c r="C158">
        <v>34</v>
      </c>
      <c r="E158">
        <v>166</v>
      </c>
    </row>
    <row r="159" spans="1:5" x14ac:dyDescent="0.2">
      <c r="A159" t="s">
        <v>182</v>
      </c>
      <c r="B159">
        <v>34</v>
      </c>
      <c r="C159">
        <v>23</v>
      </c>
      <c r="E159">
        <v>101</v>
      </c>
    </row>
    <row r="160" spans="1:5" x14ac:dyDescent="0.2">
      <c r="A160" t="s">
        <v>183</v>
      </c>
      <c r="B160">
        <v>36</v>
      </c>
      <c r="C160">
        <v>24</v>
      </c>
      <c r="E160">
        <v>90</v>
      </c>
    </row>
    <row r="161" spans="1:5" x14ac:dyDescent="0.2">
      <c r="A161" t="s">
        <v>184</v>
      </c>
      <c r="B161">
        <v>36</v>
      </c>
      <c r="C161">
        <v>24</v>
      </c>
      <c r="E161">
        <v>61</v>
      </c>
    </row>
    <row r="162" spans="1:5" x14ac:dyDescent="0.2">
      <c r="A162" t="s">
        <v>185</v>
      </c>
      <c r="B162">
        <v>30</v>
      </c>
      <c r="C162">
        <v>20</v>
      </c>
      <c r="E162">
        <v>93</v>
      </c>
    </row>
    <row r="163" spans="1:5" x14ac:dyDescent="0.2">
      <c r="A163" t="s">
        <v>186</v>
      </c>
      <c r="B163">
        <v>30</v>
      </c>
      <c r="C163">
        <v>20</v>
      </c>
      <c r="E163">
        <v>107</v>
      </c>
    </row>
    <row r="164" spans="1:5" x14ac:dyDescent="0.2">
      <c r="A164" t="s">
        <v>187</v>
      </c>
      <c r="E164" t="s">
        <v>45</v>
      </c>
    </row>
    <row r="165" spans="1:5" x14ac:dyDescent="0.2">
      <c r="A165" t="s">
        <v>188</v>
      </c>
      <c r="B165">
        <v>33</v>
      </c>
      <c r="C165">
        <v>22</v>
      </c>
      <c r="E165">
        <v>92</v>
      </c>
    </row>
    <row r="166" spans="1:5" x14ac:dyDescent="0.2">
      <c r="A166" t="s">
        <v>189</v>
      </c>
      <c r="B166">
        <v>29</v>
      </c>
      <c r="C166">
        <v>20</v>
      </c>
      <c r="E166">
        <v>77</v>
      </c>
    </row>
    <row r="167" spans="1:5" x14ac:dyDescent="0.2">
      <c r="A167" t="s">
        <v>190</v>
      </c>
      <c r="B167">
        <v>28</v>
      </c>
      <c r="C167">
        <v>19</v>
      </c>
      <c r="E167">
        <v>88</v>
      </c>
    </row>
    <row r="168" spans="1:5" x14ac:dyDescent="0.2">
      <c r="A168" t="s">
        <v>191</v>
      </c>
      <c r="B168">
        <v>30</v>
      </c>
      <c r="C168">
        <v>20</v>
      </c>
      <c r="E168">
        <v>105</v>
      </c>
    </row>
    <row r="169" spans="1:5" x14ac:dyDescent="0.2">
      <c r="A169" t="s">
        <v>48</v>
      </c>
      <c r="B169">
        <v>27</v>
      </c>
      <c r="C169">
        <v>18</v>
      </c>
      <c r="E169">
        <v>50</v>
      </c>
    </row>
    <row r="170" spans="1:5" x14ac:dyDescent="0.2">
      <c r="A170" t="s">
        <v>192</v>
      </c>
      <c r="B170">
        <v>36</v>
      </c>
      <c r="C170">
        <v>24</v>
      </c>
      <c r="E170">
        <v>92</v>
      </c>
    </row>
    <row r="171" spans="1:5" x14ac:dyDescent="0.2">
      <c r="A171" t="s">
        <v>194</v>
      </c>
      <c r="B171">
        <v>36</v>
      </c>
      <c r="C171">
        <v>24</v>
      </c>
      <c r="E171">
        <v>135</v>
      </c>
    </row>
    <row r="172" spans="1:5" x14ac:dyDescent="0.2">
      <c r="A172" t="s">
        <v>195</v>
      </c>
      <c r="E172" t="s">
        <v>45</v>
      </c>
    </row>
    <row r="173" spans="1:5" x14ac:dyDescent="0.2">
      <c r="A173" t="s">
        <v>196</v>
      </c>
      <c r="B173">
        <v>26</v>
      </c>
      <c r="C173">
        <v>17</v>
      </c>
      <c r="E173">
        <v>100</v>
      </c>
    </row>
    <row r="174" spans="1:5" x14ac:dyDescent="0.2">
      <c r="A174" t="s">
        <v>48</v>
      </c>
      <c r="B174">
        <v>27</v>
      </c>
      <c r="C174">
        <v>18</v>
      </c>
      <c r="E174">
        <v>80</v>
      </c>
    </row>
    <row r="175" spans="1:5" x14ac:dyDescent="0.2">
      <c r="A175" t="s">
        <v>197</v>
      </c>
      <c r="E175" t="s">
        <v>45</v>
      </c>
    </row>
    <row r="176" spans="1:5" x14ac:dyDescent="0.2">
      <c r="A176" t="s">
        <v>198</v>
      </c>
      <c r="B176">
        <v>30</v>
      </c>
      <c r="C176">
        <v>20</v>
      </c>
      <c r="E176">
        <v>118</v>
      </c>
    </row>
    <row r="177" spans="1:5" x14ac:dyDescent="0.2">
      <c r="A177" t="s">
        <v>201</v>
      </c>
      <c r="B177">
        <v>24</v>
      </c>
      <c r="C177">
        <v>16</v>
      </c>
      <c r="E177">
        <v>104</v>
      </c>
    </row>
    <row r="178" spans="1:5" x14ac:dyDescent="0.2">
      <c r="A178" t="s">
        <v>48</v>
      </c>
      <c r="B178">
        <v>21</v>
      </c>
      <c r="C178">
        <v>14</v>
      </c>
      <c r="E178">
        <v>78</v>
      </c>
    </row>
    <row r="179" spans="1:5" x14ac:dyDescent="0.2">
      <c r="A179" t="s">
        <v>202</v>
      </c>
      <c r="B179">
        <v>36</v>
      </c>
      <c r="C179">
        <v>24</v>
      </c>
      <c r="E179">
        <v>95</v>
      </c>
    </row>
    <row r="180" spans="1:5" x14ac:dyDescent="0.2">
      <c r="A180" t="s">
        <v>203</v>
      </c>
      <c r="B180">
        <v>29</v>
      </c>
      <c r="C180">
        <v>20</v>
      </c>
      <c r="E180">
        <v>57</v>
      </c>
    </row>
    <row r="181" spans="1:5" x14ac:dyDescent="0.2">
      <c r="A181" t="s">
        <v>204</v>
      </c>
      <c r="B181">
        <v>41</v>
      </c>
      <c r="C181">
        <v>28</v>
      </c>
      <c r="E181">
        <v>77</v>
      </c>
    </row>
    <row r="182" spans="1:5" x14ac:dyDescent="0.2">
      <c r="A182" t="s">
        <v>205</v>
      </c>
      <c r="B182">
        <v>42</v>
      </c>
      <c r="C182">
        <v>28</v>
      </c>
      <c r="E182">
        <v>75</v>
      </c>
    </row>
    <row r="183" spans="1:5" x14ac:dyDescent="0.2">
      <c r="A183" t="s">
        <v>206</v>
      </c>
      <c r="B183">
        <v>47</v>
      </c>
      <c r="C183">
        <v>32</v>
      </c>
      <c r="E183">
        <v>80</v>
      </c>
    </row>
    <row r="184" spans="1:5" x14ac:dyDescent="0.2">
      <c r="A184" t="s">
        <v>207</v>
      </c>
      <c r="B184">
        <v>48</v>
      </c>
      <c r="C184">
        <v>32</v>
      </c>
      <c r="E184">
        <v>80</v>
      </c>
    </row>
    <row r="185" spans="1:5" x14ac:dyDescent="0.2">
      <c r="A185" t="s">
        <v>208</v>
      </c>
      <c r="B185">
        <v>48</v>
      </c>
      <c r="C185">
        <v>32</v>
      </c>
      <c r="E185">
        <v>95</v>
      </c>
    </row>
    <row r="186" spans="1:5" x14ac:dyDescent="0.2">
      <c r="A186" t="s">
        <v>209</v>
      </c>
      <c r="B186">
        <v>72</v>
      </c>
      <c r="C186">
        <v>48</v>
      </c>
      <c r="E186">
        <v>165</v>
      </c>
    </row>
    <row r="187" spans="1:5" x14ac:dyDescent="0.2">
      <c r="A187" t="s">
        <v>210</v>
      </c>
      <c r="E187" t="s">
        <v>45</v>
      </c>
    </row>
    <row r="188" spans="1:5" x14ac:dyDescent="0.2">
      <c r="A188" t="s">
        <v>211</v>
      </c>
      <c r="B188">
        <v>62</v>
      </c>
      <c r="C188">
        <v>41</v>
      </c>
      <c r="E188">
        <v>174</v>
      </c>
    </row>
    <row r="189" spans="1:5" x14ac:dyDescent="0.2">
      <c r="A189" t="s">
        <v>48</v>
      </c>
      <c r="B189">
        <v>48</v>
      </c>
      <c r="C189">
        <v>32</v>
      </c>
      <c r="E189">
        <v>139</v>
      </c>
    </row>
    <row r="190" spans="1:5" x14ac:dyDescent="0.2">
      <c r="A190" t="s">
        <v>212</v>
      </c>
      <c r="B190">
        <v>47</v>
      </c>
      <c r="C190">
        <v>32</v>
      </c>
      <c r="E190">
        <v>125</v>
      </c>
    </row>
    <row r="191" spans="1:5" x14ac:dyDescent="0.2">
      <c r="A191" t="s">
        <v>213</v>
      </c>
      <c r="B191">
        <v>30</v>
      </c>
      <c r="C191">
        <v>20</v>
      </c>
      <c r="E191">
        <v>90</v>
      </c>
    </row>
    <row r="192" spans="1:5" x14ac:dyDescent="0.2">
      <c r="A192" t="s">
        <v>214</v>
      </c>
      <c r="B192">
        <v>39</v>
      </c>
      <c r="C192">
        <v>26</v>
      </c>
      <c r="E192">
        <v>82</v>
      </c>
    </row>
    <row r="193" spans="1:5" x14ac:dyDescent="0.2">
      <c r="A193" t="s">
        <v>215</v>
      </c>
      <c r="B193">
        <v>45</v>
      </c>
      <c r="C193">
        <v>30</v>
      </c>
      <c r="E193">
        <v>103</v>
      </c>
    </row>
    <row r="194" spans="1:5" x14ac:dyDescent="0.2">
      <c r="A194" t="s">
        <v>216</v>
      </c>
      <c r="B194">
        <v>53</v>
      </c>
      <c r="C194">
        <v>36</v>
      </c>
      <c r="E194">
        <v>188</v>
      </c>
    </row>
    <row r="195" spans="1:5" x14ac:dyDescent="0.2">
      <c r="A195" t="s">
        <v>294</v>
      </c>
      <c r="B195">
        <v>24</v>
      </c>
      <c r="C195">
        <v>16</v>
      </c>
      <c r="E195">
        <v>130</v>
      </c>
    </row>
    <row r="196" spans="1:5" x14ac:dyDescent="0.2">
      <c r="A196" t="s">
        <v>218</v>
      </c>
      <c r="B196">
        <v>30</v>
      </c>
      <c r="C196">
        <v>20</v>
      </c>
      <c r="E196">
        <v>95</v>
      </c>
    </row>
    <row r="197" spans="1:5" x14ac:dyDescent="0.2">
      <c r="A197" t="s">
        <v>219</v>
      </c>
      <c r="E197" t="s">
        <v>45</v>
      </c>
    </row>
    <row r="198" spans="1:5" x14ac:dyDescent="0.2">
      <c r="A198" t="s">
        <v>220</v>
      </c>
      <c r="B198">
        <v>32</v>
      </c>
      <c r="C198">
        <v>21</v>
      </c>
      <c r="E198">
        <v>118</v>
      </c>
    </row>
    <row r="199" spans="1:5" x14ac:dyDescent="0.2">
      <c r="A199" t="s">
        <v>221</v>
      </c>
      <c r="B199">
        <v>32</v>
      </c>
      <c r="C199">
        <v>21</v>
      </c>
      <c r="E199">
        <v>98</v>
      </c>
    </row>
    <row r="200" spans="1:5" x14ac:dyDescent="0.2">
      <c r="A200" t="s">
        <v>222</v>
      </c>
      <c r="B200">
        <v>41</v>
      </c>
      <c r="C200">
        <v>28</v>
      </c>
      <c r="E200">
        <v>113</v>
      </c>
    </row>
    <row r="201" spans="1:5" x14ac:dyDescent="0.2">
      <c r="A201" t="s">
        <v>223</v>
      </c>
      <c r="B201">
        <v>32</v>
      </c>
      <c r="C201">
        <v>21</v>
      </c>
      <c r="E201">
        <v>110</v>
      </c>
    </row>
    <row r="202" spans="1:5" x14ac:dyDescent="0.2">
      <c r="A202" t="s">
        <v>48</v>
      </c>
      <c r="B202">
        <v>29</v>
      </c>
      <c r="C202">
        <v>20</v>
      </c>
      <c r="E202">
        <v>88</v>
      </c>
    </row>
    <row r="203" spans="1:5" x14ac:dyDescent="0.2">
      <c r="A203" t="s">
        <v>224</v>
      </c>
      <c r="B203">
        <v>40</v>
      </c>
      <c r="C203">
        <v>27</v>
      </c>
      <c r="E203">
        <v>118</v>
      </c>
    </row>
    <row r="204" spans="1:5" x14ac:dyDescent="0.2">
      <c r="A204" t="s">
        <v>225</v>
      </c>
      <c r="B204">
        <v>45</v>
      </c>
      <c r="C204">
        <v>30</v>
      </c>
      <c r="E204">
        <v>99</v>
      </c>
    </row>
    <row r="205" spans="1:5" x14ac:dyDescent="0.2">
      <c r="A205" t="s">
        <v>226</v>
      </c>
      <c r="B205">
        <v>54</v>
      </c>
      <c r="C205">
        <v>36</v>
      </c>
      <c r="E205">
        <v>129</v>
      </c>
    </row>
    <row r="206" spans="1:5" x14ac:dyDescent="0.2">
      <c r="A206" t="s">
        <v>227</v>
      </c>
      <c r="B206">
        <v>52</v>
      </c>
      <c r="C206">
        <v>35</v>
      </c>
      <c r="E206">
        <v>121</v>
      </c>
    </row>
    <row r="207" spans="1:5" x14ac:dyDescent="0.2">
      <c r="A207" t="s">
        <v>228</v>
      </c>
      <c r="B207">
        <v>35</v>
      </c>
      <c r="C207">
        <v>24</v>
      </c>
      <c r="E207">
        <v>115</v>
      </c>
    </row>
    <row r="208" spans="1:5" x14ac:dyDescent="0.2">
      <c r="A208" t="s">
        <v>229</v>
      </c>
      <c r="E208" t="s">
        <v>45</v>
      </c>
    </row>
    <row r="209" spans="1:5" x14ac:dyDescent="0.2">
      <c r="A209" t="s">
        <v>230</v>
      </c>
      <c r="B209">
        <v>38</v>
      </c>
      <c r="C209">
        <v>25</v>
      </c>
      <c r="E209">
        <v>94</v>
      </c>
    </row>
    <row r="210" spans="1:5" x14ac:dyDescent="0.2">
      <c r="A210" t="s">
        <v>48</v>
      </c>
      <c r="B210">
        <v>36</v>
      </c>
      <c r="C210">
        <v>24</v>
      </c>
      <c r="E210">
        <v>72</v>
      </c>
    </row>
    <row r="211" spans="1:5" x14ac:dyDescent="0.2">
      <c r="A211" t="s">
        <v>231</v>
      </c>
      <c r="B211">
        <v>53</v>
      </c>
      <c r="C211">
        <v>36</v>
      </c>
      <c r="E211">
        <v>114</v>
      </c>
    </row>
    <row r="212" spans="1:5" x14ac:dyDescent="0.2">
      <c r="A212" t="s">
        <v>232</v>
      </c>
      <c r="B212">
        <v>30</v>
      </c>
      <c r="C212">
        <v>20</v>
      </c>
      <c r="E212">
        <v>108</v>
      </c>
    </row>
    <row r="213" spans="1:5" x14ac:dyDescent="0.2">
      <c r="A213" t="s">
        <v>295</v>
      </c>
      <c r="B213">
        <v>38</v>
      </c>
      <c r="C213">
        <v>25</v>
      </c>
      <c r="E213">
        <v>140</v>
      </c>
    </row>
    <row r="214" spans="1:5" x14ac:dyDescent="0.2">
      <c r="A214" t="s">
        <v>234</v>
      </c>
      <c r="B214">
        <v>26</v>
      </c>
      <c r="C214">
        <v>17</v>
      </c>
      <c r="E214">
        <v>67</v>
      </c>
    </row>
    <row r="215" spans="1:5" x14ac:dyDescent="0.2">
      <c r="A215" t="s">
        <v>235</v>
      </c>
      <c r="B215">
        <v>39</v>
      </c>
      <c r="C215">
        <v>26</v>
      </c>
      <c r="E215">
        <v>110</v>
      </c>
    </row>
    <row r="216" spans="1:5" x14ac:dyDescent="0.2">
      <c r="A216" t="s">
        <v>236</v>
      </c>
      <c r="B216">
        <v>40</v>
      </c>
      <c r="C216">
        <v>27</v>
      </c>
      <c r="E216">
        <v>141</v>
      </c>
    </row>
    <row r="217" spans="1:5" x14ac:dyDescent="0.2">
      <c r="A217" t="s">
        <v>237</v>
      </c>
      <c r="B217">
        <v>32</v>
      </c>
      <c r="C217">
        <v>21</v>
      </c>
      <c r="E217">
        <v>120</v>
      </c>
    </row>
    <row r="218" spans="1:5" x14ac:dyDescent="0.2">
      <c r="A218" t="s">
        <v>238</v>
      </c>
      <c r="B218">
        <v>35</v>
      </c>
      <c r="C218">
        <v>24</v>
      </c>
      <c r="E218">
        <v>108</v>
      </c>
    </row>
    <row r="219" spans="1:5" x14ac:dyDescent="0.2">
      <c r="A219" t="s">
        <v>239</v>
      </c>
      <c r="B219">
        <v>32</v>
      </c>
      <c r="C219">
        <v>21</v>
      </c>
      <c r="E219">
        <v>36</v>
      </c>
    </row>
    <row r="220" spans="1:5" x14ac:dyDescent="0.2">
      <c r="A220" t="s">
        <v>240</v>
      </c>
      <c r="B220">
        <v>54</v>
      </c>
      <c r="C220">
        <v>36</v>
      </c>
      <c r="E220">
        <v>164</v>
      </c>
    </row>
    <row r="221" spans="1:5" x14ac:dyDescent="0.2">
      <c r="A221" t="s">
        <v>241</v>
      </c>
      <c r="B221">
        <v>47</v>
      </c>
      <c r="C221">
        <v>32</v>
      </c>
      <c r="E221">
        <v>151</v>
      </c>
    </row>
    <row r="222" spans="1:5" x14ac:dyDescent="0.2">
      <c r="A222" t="s">
        <v>242</v>
      </c>
      <c r="B222">
        <v>24</v>
      </c>
      <c r="C222">
        <v>16</v>
      </c>
      <c r="E222">
        <v>97</v>
      </c>
    </row>
    <row r="223" spans="1:5" x14ac:dyDescent="0.2">
      <c r="A223" t="s">
        <v>243</v>
      </c>
      <c r="B223" t="s">
        <v>45</v>
      </c>
    </row>
    <row r="224" spans="1:5" x14ac:dyDescent="0.2">
      <c r="A224" t="s">
        <v>244</v>
      </c>
      <c r="B224">
        <v>35</v>
      </c>
      <c r="C224">
        <v>24</v>
      </c>
      <c r="E224">
        <v>92</v>
      </c>
    </row>
    <row r="225" spans="1:5" x14ac:dyDescent="0.2">
      <c r="A225" t="s">
        <v>245</v>
      </c>
      <c r="B225">
        <v>42</v>
      </c>
      <c r="C225">
        <v>28</v>
      </c>
      <c r="E225">
        <v>80</v>
      </c>
    </row>
    <row r="226" spans="1:5" x14ac:dyDescent="0.2">
      <c r="A226" t="s">
        <v>180</v>
      </c>
      <c r="B226">
        <v>40</v>
      </c>
      <c r="C226">
        <v>27</v>
      </c>
      <c r="E226">
        <v>78</v>
      </c>
    </row>
    <row r="227" spans="1:5" x14ac:dyDescent="0.2">
      <c r="A227" t="s">
        <v>246</v>
      </c>
      <c r="B227">
        <v>33</v>
      </c>
      <c r="C227">
        <v>22</v>
      </c>
      <c r="E227">
        <v>80</v>
      </c>
    </row>
    <row r="228" spans="1:5" x14ac:dyDescent="0.2">
      <c r="A228" t="s">
        <v>247</v>
      </c>
      <c r="B228">
        <v>33</v>
      </c>
      <c r="C228">
        <v>22</v>
      </c>
      <c r="E228">
        <v>108</v>
      </c>
    </row>
    <row r="229" spans="1:5" x14ac:dyDescent="0.2">
      <c r="A229" t="s">
        <v>248</v>
      </c>
      <c r="B229">
        <v>35</v>
      </c>
      <c r="C229">
        <v>24</v>
      </c>
      <c r="E229">
        <v>129</v>
      </c>
    </row>
    <row r="230" spans="1:5" x14ac:dyDescent="0.2">
      <c r="A230" t="s">
        <v>249</v>
      </c>
      <c r="B230">
        <v>36</v>
      </c>
      <c r="C230">
        <v>24</v>
      </c>
      <c r="E230">
        <v>85</v>
      </c>
    </row>
    <row r="231" spans="1:5" x14ac:dyDescent="0.2">
      <c r="A231" t="s">
        <v>250</v>
      </c>
      <c r="B231">
        <v>30</v>
      </c>
      <c r="C231">
        <v>20</v>
      </c>
      <c r="E231">
        <v>75</v>
      </c>
    </row>
    <row r="232" spans="1:5" x14ac:dyDescent="0.2">
      <c r="A232" t="s">
        <v>251</v>
      </c>
      <c r="B232">
        <v>44</v>
      </c>
      <c r="C232">
        <v>29</v>
      </c>
      <c r="E232">
        <v>109</v>
      </c>
    </row>
    <row r="233" spans="1:5" x14ac:dyDescent="0.2">
      <c r="A233" t="s">
        <v>252</v>
      </c>
      <c r="B233">
        <v>34</v>
      </c>
      <c r="C233">
        <v>23</v>
      </c>
      <c r="E233">
        <v>123</v>
      </c>
    </row>
    <row r="234" spans="1:5" x14ac:dyDescent="0.2">
      <c r="A234" t="s">
        <v>253</v>
      </c>
      <c r="B234">
        <v>52</v>
      </c>
      <c r="C234">
        <v>35</v>
      </c>
      <c r="E234">
        <v>160</v>
      </c>
    </row>
    <row r="235" spans="1:5" x14ac:dyDescent="0.2">
      <c r="A235" t="s">
        <v>254</v>
      </c>
      <c r="B235">
        <v>48</v>
      </c>
      <c r="C235">
        <v>32</v>
      </c>
      <c r="E235">
        <v>207</v>
      </c>
    </row>
    <row r="236" spans="1:5" x14ac:dyDescent="0.2">
      <c r="A236" t="s">
        <v>255</v>
      </c>
      <c r="B236">
        <v>45</v>
      </c>
      <c r="C236">
        <v>30</v>
      </c>
      <c r="E236">
        <v>155</v>
      </c>
    </row>
    <row r="237" spans="1:5" x14ac:dyDescent="0.2">
      <c r="A237" t="s">
        <v>256</v>
      </c>
      <c r="E237" t="s">
        <v>45</v>
      </c>
    </row>
    <row r="238" spans="1:5" x14ac:dyDescent="0.2">
      <c r="A238" t="s">
        <v>257</v>
      </c>
      <c r="B238">
        <v>57</v>
      </c>
      <c r="C238">
        <v>38</v>
      </c>
      <c r="E238">
        <v>122</v>
      </c>
    </row>
    <row r="239" spans="1:5" x14ac:dyDescent="0.2">
      <c r="A239" t="s">
        <v>258</v>
      </c>
      <c r="B239">
        <v>48</v>
      </c>
      <c r="C239">
        <v>32</v>
      </c>
      <c r="E239">
        <v>206</v>
      </c>
    </row>
    <row r="240" spans="1:5" x14ac:dyDescent="0.2">
      <c r="A240" t="s">
        <v>259</v>
      </c>
      <c r="B240">
        <v>48</v>
      </c>
      <c r="C240">
        <v>32</v>
      </c>
      <c r="E240">
        <v>130</v>
      </c>
    </row>
    <row r="241" spans="1:5" x14ac:dyDescent="0.2">
      <c r="A241" t="s">
        <v>260</v>
      </c>
      <c r="B241">
        <v>57</v>
      </c>
      <c r="C241">
        <v>38</v>
      </c>
      <c r="E241">
        <v>136</v>
      </c>
    </row>
    <row r="242" spans="1:5" x14ac:dyDescent="0.2">
      <c r="A242" t="s">
        <v>261</v>
      </c>
      <c r="B242">
        <v>48</v>
      </c>
      <c r="C242">
        <v>32</v>
      </c>
      <c r="E242">
        <v>153</v>
      </c>
    </row>
    <row r="243" spans="1:5" x14ac:dyDescent="0.2">
      <c r="A243" t="s">
        <v>262</v>
      </c>
      <c r="B243">
        <v>57</v>
      </c>
      <c r="C243">
        <v>38</v>
      </c>
      <c r="E243">
        <v>102</v>
      </c>
    </row>
    <row r="244" spans="1:5" x14ac:dyDescent="0.2">
      <c r="A244" t="s">
        <v>263</v>
      </c>
      <c r="B244">
        <v>48</v>
      </c>
      <c r="C244">
        <v>32</v>
      </c>
      <c r="E244">
        <v>215</v>
      </c>
    </row>
    <row r="245" spans="1:5" x14ac:dyDescent="0.2">
      <c r="A245" t="s">
        <v>264</v>
      </c>
      <c r="B245">
        <v>48</v>
      </c>
      <c r="C245">
        <v>32</v>
      </c>
      <c r="E245">
        <v>110</v>
      </c>
    </row>
    <row r="246" spans="1:5" x14ac:dyDescent="0.2">
      <c r="A246" t="s">
        <v>265</v>
      </c>
      <c r="B246">
        <v>57</v>
      </c>
      <c r="C246">
        <v>38</v>
      </c>
      <c r="E246">
        <v>205</v>
      </c>
    </row>
    <row r="247" spans="1:5" x14ac:dyDescent="0.2">
      <c r="A247" t="s">
        <v>180</v>
      </c>
      <c r="B247">
        <v>48</v>
      </c>
      <c r="C247">
        <v>32</v>
      </c>
      <c r="E247">
        <v>102</v>
      </c>
    </row>
    <row r="248" spans="1:5" x14ac:dyDescent="0.2">
      <c r="A248" t="s">
        <v>296</v>
      </c>
      <c r="E248" t="s">
        <v>45</v>
      </c>
    </row>
    <row r="249" spans="1:5" x14ac:dyDescent="0.2">
      <c r="A249" t="s">
        <v>268</v>
      </c>
      <c r="B249">
        <v>57</v>
      </c>
      <c r="C249">
        <v>38</v>
      </c>
      <c r="E249">
        <v>160</v>
      </c>
    </row>
    <row r="250" spans="1:5" x14ac:dyDescent="0.2">
      <c r="A250" t="s">
        <v>48</v>
      </c>
      <c r="B250">
        <v>42</v>
      </c>
      <c r="C250">
        <v>28</v>
      </c>
      <c r="E250">
        <v>119</v>
      </c>
    </row>
    <row r="251" spans="1:5" x14ac:dyDescent="0.2">
      <c r="A251" t="s">
        <v>269</v>
      </c>
      <c r="B251">
        <v>38</v>
      </c>
      <c r="C251">
        <v>25</v>
      </c>
      <c r="E251">
        <v>86</v>
      </c>
    </row>
    <row r="252" spans="1:5" x14ac:dyDescent="0.2">
      <c r="A252" t="s">
        <v>270</v>
      </c>
      <c r="B252">
        <v>27</v>
      </c>
      <c r="C252">
        <v>18</v>
      </c>
      <c r="E252">
        <v>109</v>
      </c>
    </row>
    <row r="253" spans="1:5" x14ac:dyDescent="0.2">
      <c r="A253" t="s">
        <v>271</v>
      </c>
      <c r="B253">
        <v>29</v>
      </c>
      <c r="C253">
        <v>20</v>
      </c>
      <c r="E253">
        <v>52</v>
      </c>
    </row>
    <row r="254" spans="1:5" x14ac:dyDescent="0.2">
      <c r="A254" t="s">
        <v>272</v>
      </c>
      <c r="B254">
        <v>39</v>
      </c>
      <c r="C254">
        <v>26</v>
      </c>
      <c r="E254">
        <v>90</v>
      </c>
    </row>
    <row r="255" spans="1:5" x14ac:dyDescent="0.2">
      <c r="A255" t="s">
        <v>297</v>
      </c>
    </row>
    <row r="256" spans="1:5" x14ac:dyDescent="0.2">
      <c r="A256" t="s">
        <v>298</v>
      </c>
    </row>
    <row r="257" spans="1:1" x14ac:dyDescent="0.2">
      <c r="A257" t="s">
        <v>275</v>
      </c>
    </row>
    <row r="258" spans="1:1" x14ac:dyDescent="0.2">
      <c r="A258" t="s">
        <v>276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0" activeCellId="1" sqref="E8 F30"/>
    </sheetView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topLeftCell="A34" workbookViewId="0">
      <selection activeCell="D56" sqref="D56"/>
    </sheetView>
  </sheetViews>
  <sheetFormatPr baseColWidth="10" defaultRowHeight="12.75" x14ac:dyDescent="0.2"/>
  <sheetData>
    <row r="3" spans="2:2" x14ac:dyDescent="0.2">
      <c r="B3">
        <v>20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1"/>
  <sheetViews>
    <sheetView showGridLines="0" zoomScale="85" zoomScaleNormal="85" zoomScaleSheetLayoutView="90" workbookViewId="0">
      <selection activeCell="A9" sqref="A9"/>
    </sheetView>
  </sheetViews>
  <sheetFormatPr baseColWidth="10" defaultRowHeight="12.75" x14ac:dyDescent="0.2"/>
  <cols>
    <col min="1" max="1" width="37.42578125" customWidth="1"/>
    <col min="2" max="2" width="13.28515625" customWidth="1"/>
    <col min="3" max="3" width="13.85546875" customWidth="1"/>
    <col min="4" max="4" width="8.85546875" style="1" customWidth="1"/>
    <col min="5" max="6" width="6.85546875" style="4" customWidth="1"/>
    <col min="7" max="7" width="7.140625" style="4" customWidth="1"/>
    <col min="8" max="8" width="6.85546875" style="4" customWidth="1"/>
    <col min="9" max="9" width="4.7109375" style="3" customWidth="1"/>
    <col min="10" max="10" width="13.42578125" style="3" customWidth="1"/>
    <col min="11" max="14" width="5.7109375" style="3" customWidth="1"/>
    <col min="15" max="15" width="7" customWidth="1"/>
    <col min="16" max="16" width="7" style="113" customWidth="1"/>
    <col min="17" max="17" width="8.28515625" customWidth="1"/>
    <col min="18" max="18" width="7.140625" customWidth="1"/>
    <col min="19" max="22" width="11.42578125" hidden="1" customWidth="1"/>
    <col min="23" max="23" width="7.7109375" hidden="1" customWidth="1"/>
    <col min="24" max="24" width="11.42578125" hidden="1" customWidth="1"/>
    <col min="25" max="25" width="8.140625" hidden="1" customWidth="1"/>
    <col min="26" max="32" width="11.42578125" hidden="1" customWidth="1"/>
  </cols>
  <sheetData>
    <row r="1" spans="1:31" ht="23.25" customHeight="1" x14ac:dyDescent="0.2">
      <c r="A1" s="269"/>
      <c r="B1" s="301" t="s">
        <v>362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3"/>
    </row>
    <row r="2" spans="1:31" ht="4.5" customHeight="1" x14ac:dyDescent="0.2">
      <c r="B2" s="217"/>
      <c r="C2" s="218"/>
      <c r="D2" s="218"/>
      <c r="E2" s="218"/>
      <c r="F2" s="218"/>
      <c r="G2" s="49"/>
      <c r="H2" s="49"/>
      <c r="I2" s="49"/>
      <c r="J2" s="49"/>
      <c r="K2" s="49"/>
      <c r="L2" s="49"/>
      <c r="M2" s="49"/>
      <c r="N2" s="49"/>
      <c r="O2" s="49"/>
      <c r="P2" s="219"/>
      <c r="Q2" s="220"/>
    </row>
    <row r="3" spans="1:31" ht="20.100000000000001" customHeight="1" x14ac:dyDescent="0.2">
      <c r="A3" s="143"/>
      <c r="B3" s="353" t="s">
        <v>354</v>
      </c>
      <c r="C3" s="312"/>
      <c r="D3" s="310"/>
      <c r="E3" s="354" t="s">
        <v>331</v>
      </c>
      <c r="F3" s="355"/>
      <c r="G3" s="356"/>
      <c r="H3" s="221"/>
      <c r="I3" s="193"/>
      <c r="J3" s="192" t="s">
        <v>283</v>
      </c>
      <c r="K3" s="357"/>
      <c r="L3" s="358"/>
      <c r="M3" s="358"/>
      <c r="N3" s="358"/>
      <c r="O3" s="358"/>
      <c r="P3" s="358"/>
      <c r="Q3" s="359"/>
    </row>
    <row r="4" spans="1:31" ht="8.25" customHeight="1" x14ac:dyDescent="0.2">
      <c r="B4" s="247"/>
      <c r="C4" s="60"/>
      <c r="D4" s="60"/>
      <c r="E4" s="60"/>
      <c r="F4" s="60"/>
      <c r="G4" s="111"/>
      <c r="H4" s="49"/>
      <c r="I4" s="49"/>
      <c r="J4" s="60"/>
      <c r="K4" s="60"/>
      <c r="L4" s="49"/>
      <c r="M4" s="49"/>
      <c r="N4" s="49"/>
      <c r="O4" s="49"/>
      <c r="P4" s="219"/>
      <c r="Q4" s="220"/>
    </row>
    <row r="5" spans="1:31" ht="20.100000000000001" customHeight="1" x14ac:dyDescent="0.2">
      <c r="B5" s="310" t="s">
        <v>281</v>
      </c>
      <c r="C5" s="311"/>
      <c r="D5" s="311"/>
      <c r="E5" s="311"/>
      <c r="F5" s="311"/>
      <c r="G5" s="311"/>
      <c r="H5" s="311"/>
      <c r="I5" s="311"/>
      <c r="J5" s="246" t="s">
        <v>16</v>
      </c>
      <c r="K5" s="60"/>
      <c r="L5" s="121"/>
      <c r="M5" s="121"/>
      <c r="N5" s="121"/>
      <c r="O5" s="49"/>
      <c r="P5" s="219"/>
      <c r="Q5" s="220"/>
    </row>
    <row r="6" spans="1:31" ht="8.25" customHeight="1" x14ac:dyDescent="0.2">
      <c r="B6" s="145"/>
      <c r="C6" s="110"/>
      <c r="D6" s="110"/>
      <c r="E6" s="110"/>
      <c r="F6" s="110"/>
      <c r="G6" s="110"/>
      <c r="H6" s="222"/>
      <c r="I6" s="222"/>
      <c r="J6" s="60"/>
      <c r="K6" s="60"/>
      <c r="L6" s="121"/>
      <c r="M6" s="121"/>
      <c r="N6" s="121"/>
      <c r="O6" s="49"/>
      <c r="P6" s="219"/>
      <c r="Q6" s="220"/>
    </row>
    <row r="7" spans="1:31" ht="19.5" customHeight="1" x14ac:dyDescent="0.2">
      <c r="B7" s="310" t="s">
        <v>352</v>
      </c>
      <c r="C7" s="311"/>
      <c r="D7" s="311"/>
      <c r="E7" s="311"/>
      <c r="F7" s="311"/>
      <c r="G7" s="311"/>
      <c r="H7" s="311"/>
      <c r="I7" s="311"/>
      <c r="J7" s="246" t="s">
        <v>17</v>
      </c>
      <c r="K7" s="60"/>
      <c r="L7" s="121"/>
      <c r="M7" s="121"/>
      <c r="N7" s="121"/>
      <c r="O7" s="49"/>
      <c r="P7" s="219"/>
      <c r="Q7" s="220"/>
    </row>
    <row r="8" spans="1:31" ht="9" customHeight="1" thickBot="1" x14ac:dyDescent="0.25">
      <c r="B8" s="223"/>
      <c r="C8" s="49"/>
      <c r="D8" s="224"/>
      <c r="E8" s="221"/>
      <c r="F8" s="221"/>
      <c r="G8" s="221"/>
      <c r="H8" s="221"/>
      <c r="I8" s="225"/>
      <c r="J8" s="225"/>
      <c r="K8" s="225"/>
      <c r="L8" s="225"/>
      <c r="M8" s="225"/>
      <c r="N8" s="225"/>
      <c r="O8" s="49"/>
      <c r="P8" s="219"/>
      <c r="Q8" s="220"/>
    </row>
    <row r="9" spans="1:31" s="8" customFormat="1" ht="33.75" customHeight="1" thickTop="1" thickBot="1" x14ac:dyDescent="0.25">
      <c r="A9" s="231" t="s">
        <v>351</v>
      </c>
      <c r="B9" s="324" t="s">
        <v>322</v>
      </c>
      <c r="C9" s="325"/>
      <c r="D9" s="313" t="s">
        <v>13</v>
      </c>
      <c r="E9" s="314"/>
      <c r="F9" s="314"/>
      <c r="G9" s="314"/>
      <c r="H9" s="325"/>
      <c r="I9" s="313" t="s">
        <v>15</v>
      </c>
      <c r="J9" s="314"/>
      <c r="K9" s="314"/>
      <c r="L9" s="314"/>
      <c r="M9" s="314"/>
      <c r="N9" s="314"/>
      <c r="O9" s="314"/>
      <c r="P9" s="314"/>
      <c r="Q9" s="205" t="s">
        <v>345</v>
      </c>
    </row>
    <row r="10" spans="1:31" s="123" customFormat="1" ht="86.25" customHeight="1" thickTop="1" thickBot="1" x14ac:dyDescent="0.25">
      <c r="B10" s="163" t="s">
        <v>301</v>
      </c>
      <c r="C10" s="164" t="s">
        <v>1</v>
      </c>
      <c r="D10" s="165" t="s">
        <v>7</v>
      </c>
      <c r="E10" s="197" t="s">
        <v>12</v>
      </c>
      <c r="F10" s="197" t="s">
        <v>8</v>
      </c>
      <c r="G10" s="166" t="s">
        <v>9</v>
      </c>
      <c r="H10" s="167" t="s">
        <v>321</v>
      </c>
      <c r="I10" s="322" t="s">
        <v>15</v>
      </c>
      <c r="J10" s="323"/>
      <c r="K10" s="323" t="s">
        <v>304</v>
      </c>
      <c r="L10" s="323"/>
      <c r="M10" s="323"/>
      <c r="N10" s="207" t="s">
        <v>347</v>
      </c>
      <c r="O10" s="168" t="s">
        <v>323</v>
      </c>
      <c r="P10" s="169" t="s">
        <v>324</v>
      </c>
      <c r="Q10" s="170" t="s">
        <v>21</v>
      </c>
    </row>
    <row r="11" spans="1:31" s="8" customFormat="1" ht="60" customHeight="1" thickBot="1" x14ac:dyDescent="0.25">
      <c r="B11" s="171" t="s">
        <v>302</v>
      </c>
      <c r="C11" s="172" t="s">
        <v>280</v>
      </c>
      <c r="D11" s="173" t="s">
        <v>11</v>
      </c>
      <c r="E11" s="318" t="s">
        <v>18</v>
      </c>
      <c r="F11" s="318"/>
      <c r="G11" s="171" t="s">
        <v>19</v>
      </c>
      <c r="H11" s="174" t="s">
        <v>5</v>
      </c>
      <c r="I11" s="175"/>
      <c r="J11" s="201" t="s">
        <v>314</v>
      </c>
      <c r="K11" s="176" t="s">
        <v>361</v>
      </c>
      <c r="L11" s="176" t="s">
        <v>316</v>
      </c>
      <c r="M11" s="176" t="s">
        <v>307</v>
      </c>
      <c r="N11" s="201" t="s">
        <v>5</v>
      </c>
      <c r="O11" s="171" t="s">
        <v>5</v>
      </c>
      <c r="P11" s="177" t="s">
        <v>5</v>
      </c>
      <c r="Q11" s="178" t="s">
        <v>6</v>
      </c>
      <c r="S11" s="176" t="s">
        <v>305</v>
      </c>
      <c r="T11" s="176" t="s">
        <v>316</v>
      </c>
      <c r="U11" s="176" t="s">
        <v>307</v>
      </c>
      <c r="V11" s="195" t="s">
        <v>341</v>
      </c>
      <c r="W11" s="195" t="s">
        <v>340</v>
      </c>
      <c r="X11" s="204" t="s">
        <v>343</v>
      </c>
      <c r="Y11" s="195" t="s">
        <v>342</v>
      </c>
      <c r="Z11" s="204" t="s">
        <v>344</v>
      </c>
    </row>
    <row r="12" spans="1:31" s="124" customFormat="1" ht="34.5" customHeight="1" x14ac:dyDescent="0.2">
      <c r="B12" s="232" t="s">
        <v>357</v>
      </c>
      <c r="C12" s="233" t="s">
        <v>358</v>
      </c>
      <c r="D12" s="234">
        <v>43966</v>
      </c>
      <c r="E12" s="235">
        <v>0.75</v>
      </c>
      <c r="F12" s="236">
        <v>1</v>
      </c>
      <c r="G12" s="114">
        <f>IF((ISNUMBER(D12)),(F12-E12),"")</f>
        <v>0.25</v>
      </c>
      <c r="H12" s="212">
        <f>IF(AND(ISNUMBER(D12),ISNUMBER(G12)),IF(G12&gt;TIME(23,59,59),data_fill!$D$3,IF(OR(AND(G12&gt;TIME(8,0,0),E12&gt;TIME(0,0,0),F12&lt;TIME(23,59,59)),AND(E12&lt;TIME(0,0,1),F12&lt;TIME(23,59,59),E12&lt;&gt;"",F12&lt;&gt;""),AND(E12&gt;TIME(0,0,0),F12&gt;TIME(23,59,59))),data_fill!$D$2,0)),0)</f>
        <v>14</v>
      </c>
      <c r="I12" s="237" t="s">
        <v>16</v>
      </c>
      <c r="J12" s="235" t="s">
        <v>360</v>
      </c>
      <c r="K12" s="235"/>
      <c r="L12" s="235"/>
      <c r="M12" s="235"/>
      <c r="N12" s="208">
        <f>Z12</f>
        <v>14</v>
      </c>
      <c r="O12" s="238">
        <v>100</v>
      </c>
      <c r="P12" s="213" t="str">
        <f>IF(AND($J$5="ja",I12="ja",$J$7="nein"),IF(O12="",20,""),"")</f>
        <v/>
      </c>
      <c r="Q12" s="253">
        <v>476</v>
      </c>
      <c r="S12" s="124">
        <f>IF(K12="ja",Kürzung!$B$30,0)</f>
        <v>0</v>
      </c>
      <c r="T12" s="124">
        <f>IF(L12="ja",Kürzung!$B$31,0)</f>
        <v>0</v>
      </c>
      <c r="U12" s="124">
        <f>IF(M12="ja",Kürzung!$B$32,0)</f>
        <v>0</v>
      </c>
      <c r="V12" s="124">
        <f>SUM(S12:U12)</f>
        <v>0</v>
      </c>
      <c r="W12" s="194">
        <f>H12-V12</f>
        <v>14</v>
      </c>
      <c r="X12" s="194">
        <f>H12</f>
        <v>14</v>
      </c>
      <c r="Y12" s="194">
        <f>IF(((H12-V12)&gt;0),(H12-V12),X12)</f>
        <v>14</v>
      </c>
      <c r="Z12" s="194">
        <f>IF((W12&lt;=0),0,Y12)</f>
        <v>14</v>
      </c>
      <c r="AA12" s="124">
        <f>IF(Y12&gt;=0,Y12,0)</f>
        <v>14</v>
      </c>
      <c r="AB12" s="124">
        <f>IF(AND(S12=4.8,Z12&gt;=0),S12,0)</f>
        <v>0</v>
      </c>
      <c r="AC12" s="124">
        <f t="shared" ref="AC12:AD23" si="0">IF(AND(T12=9.6,$Z12&gt;=0),T12,0)</f>
        <v>0</v>
      </c>
      <c r="AD12" s="124">
        <f t="shared" si="0"/>
        <v>0</v>
      </c>
      <c r="AE12" s="124">
        <f>SUM(AB12:AD12)</f>
        <v>0</v>
      </c>
    </row>
    <row r="13" spans="1:31" s="124" customFormat="1" ht="34.5" customHeight="1" x14ac:dyDescent="0.2">
      <c r="B13" s="232" t="s">
        <v>357</v>
      </c>
      <c r="C13" s="233" t="s">
        <v>358</v>
      </c>
      <c r="D13" s="239">
        <v>43967</v>
      </c>
      <c r="E13" s="240">
        <v>0</v>
      </c>
      <c r="F13" s="241">
        <v>1</v>
      </c>
      <c r="G13" s="114">
        <v>1</v>
      </c>
      <c r="H13" s="212">
        <f>IF(AND(D13&lt;&gt;"",G13&lt;&gt;""),IF(G13&gt;TIME(23,59,59),data_fill!$D$3,IF(OR(AND(G13&gt;TIME(8,0,0),E13&gt;TIME(0,0,0),F13&lt;TIME(23,59,59)),AND(E13&lt;TIME(0,0,1),F13&lt;TIME(23,59,59),E13&lt;&gt;"",F13&lt;&gt;""),AND(E13&gt;TIME(0,0,0),F13&gt;TIME(23,59,59))),data_fill!$D$2,0)),0)</f>
        <v>28</v>
      </c>
      <c r="I13" s="242" t="s">
        <v>16</v>
      </c>
      <c r="J13" s="240" t="s">
        <v>360</v>
      </c>
      <c r="K13" s="240" t="s">
        <v>16</v>
      </c>
      <c r="L13" s="240" t="s">
        <v>16</v>
      </c>
      <c r="M13" s="240"/>
      <c r="N13" s="208">
        <f t="shared" ref="N13:N23" si="1">Z13</f>
        <v>11.200000000000003</v>
      </c>
      <c r="O13" s="238"/>
      <c r="P13" s="196">
        <f>IF(AND($J$5="ja",I13="ja",$J$7="nein"),IF(O13="",20,""),"")</f>
        <v>20</v>
      </c>
      <c r="Q13" s="254">
        <v>15</v>
      </c>
      <c r="S13" s="124">
        <f>IF(K13="ja",Kürzung!$B$30,0)</f>
        <v>5.6</v>
      </c>
      <c r="T13" s="124">
        <f>IF(L13="ja",Kürzung!$B$31,0)</f>
        <v>11.2</v>
      </c>
      <c r="U13" s="124">
        <f>IF(M13="ja",Kürzung!$B$32,0)</f>
        <v>0</v>
      </c>
      <c r="V13" s="124">
        <f>SUM(S13:U13)</f>
        <v>16.799999999999997</v>
      </c>
      <c r="W13" s="194">
        <f>H13-V13</f>
        <v>11.200000000000003</v>
      </c>
      <c r="X13" s="194">
        <f>H13</f>
        <v>28</v>
      </c>
      <c r="Y13" s="194">
        <f>IF(((H13-V13)&gt;0),(H13-V13),X13)</f>
        <v>11.200000000000003</v>
      </c>
      <c r="Z13" s="194">
        <f>IF((W13&lt;=0),0,Y13)</f>
        <v>11.200000000000003</v>
      </c>
      <c r="AA13" s="124">
        <f>IF(Y13&gt;=0,Y13,0)</f>
        <v>11.200000000000003</v>
      </c>
      <c r="AB13" s="124">
        <f>IF(AND(S13=4.8,Z13&gt;=0),S13,0)</f>
        <v>0</v>
      </c>
      <c r="AC13" s="124">
        <f t="shared" si="0"/>
        <v>0</v>
      </c>
      <c r="AD13" s="124">
        <f t="shared" si="0"/>
        <v>0</v>
      </c>
      <c r="AE13" s="124">
        <f t="shared" ref="AE13:AE25" si="2">SUM(AB13:AD13)</f>
        <v>0</v>
      </c>
    </row>
    <row r="14" spans="1:31" s="124" customFormat="1" ht="34.5" customHeight="1" x14ac:dyDescent="0.2">
      <c r="B14" s="232" t="s">
        <v>369</v>
      </c>
      <c r="C14" s="233" t="s">
        <v>358</v>
      </c>
      <c r="D14" s="239">
        <v>43968</v>
      </c>
      <c r="E14" s="240">
        <v>0</v>
      </c>
      <c r="F14" s="241">
        <v>0.75</v>
      </c>
      <c r="G14" s="114">
        <f t="shared" ref="G14:G23" si="3">IF((ISNUMBER(D14)),(F14-E14),"")</f>
        <v>0.75</v>
      </c>
      <c r="H14" s="212">
        <f>IF(AND(D14&lt;&gt;"",G14&lt;&gt;""),IF(G14&gt;TIME(23,59,59),data_fill!$D$3,IF(OR(AND(G14&gt;TIME(8,0,0),E14&gt;TIME(0,0,0),F14&lt;TIME(23,59,59)),AND(E14&lt;TIME(0,0,1),F14&lt;TIME(23,59,59),E14&lt;&gt;"",F14&lt;&gt;""),AND(E14&gt;TIME(0,0,0),F14&gt;TIME(23,59,59))),data_fill!$D$2,0)),0)</f>
        <v>14</v>
      </c>
      <c r="I14" s="242"/>
      <c r="J14" s="240"/>
      <c r="K14" s="240"/>
      <c r="L14" s="240"/>
      <c r="M14" s="240"/>
      <c r="N14" s="208">
        <f t="shared" si="1"/>
        <v>14</v>
      </c>
      <c r="O14" s="238"/>
      <c r="P14" s="196" t="str">
        <f t="shared" ref="P14:P23" si="4">IF(AND($J$5="ja",I14="ja",$J$7="nein"),IF(O14="",20,""),"")</f>
        <v/>
      </c>
      <c r="Q14" s="254">
        <v>476</v>
      </c>
      <c r="S14" s="124">
        <f>IF(K14="ja",Kürzung!$B$30,0)</f>
        <v>0</v>
      </c>
      <c r="T14" s="124">
        <f>IF(L14="ja",Kürzung!$B$31,0)</f>
        <v>0</v>
      </c>
      <c r="U14" s="124">
        <f>IF(M14="ja",Kürzung!$B$32,0)</f>
        <v>0</v>
      </c>
      <c r="V14" s="124">
        <f>SUM(S14:U14)</f>
        <v>0</v>
      </c>
      <c r="W14" s="194">
        <f>H14-V14</f>
        <v>14</v>
      </c>
      <c r="X14" s="194">
        <f>H14</f>
        <v>14</v>
      </c>
      <c r="Y14" s="194">
        <f>IF(((H14-V14)&gt;0),(H14-V14),X14)</f>
        <v>14</v>
      </c>
      <c r="Z14" s="194">
        <f>IF((W14&lt;=0),0,Y14)</f>
        <v>14</v>
      </c>
      <c r="AA14" s="124">
        <f>IF(Y14&gt;=0,Y14,0)</f>
        <v>14</v>
      </c>
      <c r="AB14" s="124">
        <f>IF(AND(S14=4.8,Z14&gt;=0),S14,0)</f>
        <v>0</v>
      </c>
      <c r="AC14" s="124">
        <f t="shared" si="0"/>
        <v>0</v>
      </c>
      <c r="AD14" s="124">
        <f t="shared" si="0"/>
        <v>0</v>
      </c>
      <c r="AE14" s="124">
        <f t="shared" si="2"/>
        <v>0</v>
      </c>
    </row>
    <row r="15" spans="1:31" s="124" customFormat="1" ht="34.5" customHeight="1" x14ac:dyDescent="0.2">
      <c r="B15" s="232"/>
      <c r="C15" s="233"/>
      <c r="D15" s="239"/>
      <c r="E15" s="240"/>
      <c r="F15" s="241"/>
      <c r="G15" s="114" t="str">
        <f t="shared" si="3"/>
        <v/>
      </c>
      <c r="H15" s="212">
        <f>IF(AND(D15&lt;&gt;"",G15&lt;&gt;""),IF(G15&gt;TIME(23,59,59),data_fill!$D$3,IF(OR(AND(G15&gt;TIME(8,0,0),E15&gt;TIME(0,0,0),F15&lt;TIME(23,59,59)),AND(E15&lt;TIME(0,0,1),F15&lt;TIME(23,59,59),E15&lt;&gt;"",F15&lt;&gt;""),AND(E15&gt;TIME(0,0,0),F15&gt;TIME(23,59,59))),data_fill!$D$2,0)),0)</f>
        <v>0</v>
      </c>
      <c r="I15" s="242"/>
      <c r="J15" s="240"/>
      <c r="K15" s="240"/>
      <c r="L15" s="240"/>
      <c r="M15" s="240"/>
      <c r="N15" s="208">
        <f t="shared" si="1"/>
        <v>0</v>
      </c>
      <c r="O15" s="238"/>
      <c r="P15" s="213" t="str">
        <f t="shared" si="4"/>
        <v/>
      </c>
      <c r="Q15" s="254"/>
      <c r="S15" s="124">
        <f>IF(K15="ja",Kürzung!$B$30,0)</f>
        <v>0</v>
      </c>
      <c r="T15" s="124">
        <f>IF(L15="ja",Kürzung!$B$31,0)</f>
        <v>0</v>
      </c>
      <c r="U15" s="124">
        <f>IF(M15="ja",Kürzung!$B$32,0)</f>
        <v>0</v>
      </c>
      <c r="V15" s="124">
        <f t="shared" ref="V15:V23" si="5">SUM(S15:U15)</f>
        <v>0</v>
      </c>
      <c r="W15" s="194">
        <f>H15-V15</f>
        <v>0</v>
      </c>
      <c r="X15" s="194">
        <f>H15</f>
        <v>0</v>
      </c>
      <c r="Y15" s="194">
        <f>IF(((H15-V15)&gt;0),(H15-V15),X15)</f>
        <v>0</v>
      </c>
      <c r="Z15" s="194">
        <f t="shared" ref="Z15:Z23" si="6">IF((W15&lt;=0),0,Y15)</f>
        <v>0</v>
      </c>
      <c r="AA15" s="124">
        <f>IF(Y15&gt;=0,Y15,0)</f>
        <v>0</v>
      </c>
      <c r="AB15" s="124">
        <f t="shared" ref="AB15:AB23" si="7">IF(AND(S15=4.8,Z15&gt;=0),S15,0)</f>
        <v>0</v>
      </c>
      <c r="AC15" s="124">
        <f t="shared" si="0"/>
        <v>0</v>
      </c>
      <c r="AD15" s="124">
        <f t="shared" si="0"/>
        <v>0</v>
      </c>
      <c r="AE15" s="124">
        <f t="shared" si="2"/>
        <v>0</v>
      </c>
    </row>
    <row r="16" spans="1:31" s="124" customFormat="1" ht="34.5" customHeight="1" x14ac:dyDescent="0.2">
      <c r="B16" s="232" t="s">
        <v>359</v>
      </c>
      <c r="C16" s="233" t="s">
        <v>366</v>
      </c>
      <c r="D16" s="239">
        <v>43971</v>
      </c>
      <c r="E16" s="240">
        <v>0.33333333333333331</v>
      </c>
      <c r="F16" s="241">
        <v>0.78472222222222221</v>
      </c>
      <c r="G16" s="114">
        <f t="shared" si="3"/>
        <v>0.4513888888888889</v>
      </c>
      <c r="H16" s="212">
        <f>IF(AND(D16&lt;&gt;"",G16&lt;&gt;""),IF(G16&gt;TIME(23,59,59),data_fill!$D$3,IF(OR(AND(G16&gt;TIME(8,0,0),E16&gt;TIME(0,0,0),F16&lt;TIME(23,59,59)),AND(E16&lt;TIME(0,0,1),F16&lt;TIME(23,59,59),E16&lt;&gt;"",F16&lt;&gt;""),AND(E16&gt;TIME(0,0,0),F16&gt;TIME(23,59,59))),data_fill!$D$2,0)),0)</f>
        <v>14</v>
      </c>
      <c r="I16" s="242"/>
      <c r="J16" s="240"/>
      <c r="K16" s="240"/>
      <c r="L16" s="240" t="s">
        <v>16</v>
      </c>
      <c r="M16" s="240"/>
      <c r="N16" s="208">
        <f t="shared" si="1"/>
        <v>2.8000000000000007</v>
      </c>
      <c r="O16" s="238"/>
      <c r="P16" s="213" t="str">
        <f t="shared" si="4"/>
        <v/>
      </c>
      <c r="Q16" s="254">
        <v>244</v>
      </c>
      <c r="S16" s="124">
        <f>IF(K16="ja",Kürzung!$B$30,0)</f>
        <v>0</v>
      </c>
      <c r="T16" s="124">
        <f>IF(L16="ja",Kürzung!$B$31,0)</f>
        <v>11.2</v>
      </c>
      <c r="U16" s="124">
        <f>IF(M16="ja",Kürzung!$B$32,0)</f>
        <v>0</v>
      </c>
      <c r="V16" s="124">
        <f t="shared" si="5"/>
        <v>11.2</v>
      </c>
      <c r="W16" s="194">
        <f t="shared" ref="W16:W23" si="8">H16-V16</f>
        <v>2.8000000000000007</v>
      </c>
      <c r="X16" s="194">
        <f t="shared" ref="X16:X23" si="9">H16</f>
        <v>14</v>
      </c>
      <c r="Y16" s="194">
        <f t="shared" ref="Y16:Y23" si="10">IF(((H16-V16)&gt;0),(H16-V16),X16)</f>
        <v>2.8000000000000007</v>
      </c>
      <c r="Z16" s="194">
        <f t="shared" si="6"/>
        <v>2.8000000000000007</v>
      </c>
      <c r="AA16" s="124">
        <f t="shared" ref="AA16:AA23" si="11">IF(Y16&gt;=0,Y16,0)</f>
        <v>2.8000000000000007</v>
      </c>
      <c r="AB16" s="124">
        <f t="shared" si="7"/>
        <v>0</v>
      </c>
      <c r="AC16" s="124">
        <f t="shared" si="0"/>
        <v>0</v>
      </c>
      <c r="AD16" s="124">
        <f t="shared" si="0"/>
        <v>0</v>
      </c>
      <c r="AE16" s="124">
        <f t="shared" si="2"/>
        <v>0</v>
      </c>
    </row>
    <row r="17" spans="2:31" s="124" customFormat="1" ht="34.5" customHeight="1" x14ac:dyDescent="0.2">
      <c r="B17" s="232"/>
      <c r="C17" s="233"/>
      <c r="D17" s="239"/>
      <c r="E17" s="240"/>
      <c r="F17" s="241"/>
      <c r="G17" s="114" t="str">
        <f t="shared" si="3"/>
        <v/>
      </c>
      <c r="H17" s="212">
        <f>IF(AND(D17&lt;&gt;"",G17&lt;&gt;""),IF(G17&gt;TIME(23,59,59),data_fill!$D$3,IF(OR(AND(G17&gt;TIME(8,0,0),E17&gt;TIME(0,0,0),F17&lt;TIME(23,59,59)),AND(E17&lt;TIME(0,0,1),F17&lt;TIME(23,59,59),E17&lt;&gt;"",F17&lt;&gt;""),AND(E17&gt;TIME(0,0,0),F17&gt;TIME(23,59,59))),data_fill!$D$2,0)),0)</f>
        <v>0</v>
      </c>
      <c r="I17" s="242"/>
      <c r="J17" s="240"/>
      <c r="K17" s="240"/>
      <c r="L17" s="240"/>
      <c r="M17" s="240"/>
      <c r="N17" s="208">
        <f t="shared" si="1"/>
        <v>0</v>
      </c>
      <c r="O17" s="238"/>
      <c r="P17" s="213" t="str">
        <f t="shared" si="4"/>
        <v/>
      </c>
      <c r="Q17" s="254"/>
      <c r="S17" s="124">
        <f>IF(K17="ja",Kürzung!$B$30,0)</f>
        <v>0</v>
      </c>
      <c r="T17" s="124">
        <f>IF(L17="ja",Kürzung!$B$31,0)</f>
        <v>0</v>
      </c>
      <c r="U17" s="124">
        <f>IF(M17="ja",Kürzung!$B$32,0)</f>
        <v>0</v>
      </c>
      <c r="V17" s="124">
        <f t="shared" si="5"/>
        <v>0</v>
      </c>
      <c r="W17" s="194">
        <f t="shared" si="8"/>
        <v>0</v>
      </c>
      <c r="X17" s="194">
        <f t="shared" si="9"/>
        <v>0</v>
      </c>
      <c r="Y17" s="194">
        <f t="shared" si="10"/>
        <v>0</v>
      </c>
      <c r="Z17" s="194">
        <f t="shared" si="6"/>
        <v>0</v>
      </c>
      <c r="AA17" s="124">
        <f t="shared" si="11"/>
        <v>0</v>
      </c>
      <c r="AB17" s="124">
        <f t="shared" si="7"/>
        <v>0</v>
      </c>
      <c r="AC17" s="124">
        <f t="shared" si="0"/>
        <v>0</v>
      </c>
      <c r="AD17" s="124">
        <f t="shared" si="0"/>
        <v>0</v>
      </c>
      <c r="AE17" s="124">
        <f t="shared" si="2"/>
        <v>0</v>
      </c>
    </row>
    <row r="18" spans="2:31" s="124" customFormat="1" ht="34.5" customHeight="1" x14ac:dyDescent="0.2">
      <c r="B18" s="232" t="s">
        <v>365</v>
      </c>
      <c r="C18" s="233" t="s">
        <v>366</v>
      </c>
      <c r="D18" s="239">
        <v>43980</v>
      </c>
      <c r="E18" s="240">
        <v>0.33333333333333331</v>
      </c>
      <c r="F18" s="241">
        <v>0.64583333333333337</v>
      </c>
      <c r="G18" s="114">
        <f t="shared" si="3"/>
        <v>0.31250000000000006</v>
      </c>
      <c r="H18" s="212">
        <f>IF(AND(D18&lt;&gt;"",G18&lt;&gt;""),IF(G18&gt;TIME(23,59,59),data_fill!$D$3,IF(OR(AND(G18&gt;TIME(8,0,0),E18&gt;TIME(0,0,0),F18&lt;TIME(23,59,59)),AND(E18&lt;TIME(0,0,1),F18&lt;TIME(23,59,59),E18&lt;&gt;"",F18&lt;&gt;""),AND(E18&gt;TIME(0,0,0),F18&gt;TIME(23,59,59))),data_fill!$D$2,0)),0)</f>
        <v>0</v>
      </c>
      <c r="I18" s="242"/>
      <c r="J18" s="240"/>
      <c r="K18" s="240"/>
      <c r="L18" s="240"/>
      <c r="M18" s="240"/>
      <c r="N18" s="243">
        <f t="shared" si="1"/>
        <v>0</v>
      </c>
      <c r="O18" s="238"/>
      <c r="P18" s="213" t="str">
        <f t="shared" si="4"/>
        <v/>
      </c>
      <c r="Q18" s="254">
        <v>224</v>
      </c>
      <c r="S18" s="124">
        <f>IF(K18="ja",Kürzung!$B$30,0)</f>
        <v>0</v>
      </c>
      <c r="T18" s="124">
        <f>IF(L18="ja",Kürzung!$B$31,0)</f>
        <v>0</v>
      </c>
      <c r="U18" s="124">
        <f>IF(M18="ja",Kürzung!$B$32,0)</f>
        <v>0</v>
      </c>
      <c r="V18" s="124">
        <f t="shared" si="5"/>
        <v>0</v>
      </c>
      <c r="W18" s="194">
        <f t="shared" si="8"/>
        <v>0</v>
      </c>
      <c r="X18" s="194">
        <f t="shared" si="9"/>
        <v>0</v>
      </c>
      <c r="Y18" s="194">
        <f t="shared" si="10"/>
        <v>0</v>
      </c>
      <c r="Z18" s="194">
        <f t="shared" si="6"/>
        <v>0</v>
      </c>
      <c r="AA18" s="124">
        <f t="shared" si="11"/>
        <v>0</v>
      </c>
      <c r="AB18" s="124">
        <f t="shared" si="7"/>
        <v>0</v>
      </c>
      <c r="AC18" s="124">
        <f t="shared" si="0"/>
        <v>0</v>
      </c>
      <c r="AD18" s="124">
        <f t="shared" si="0"/>
        <v>0</v>
      </c>
      <c r="AE18" s="124">
        <f t="shared" si="2"/>
        <v>0</v>
      </c>
    </row>
    <row r="19" spans="2:31" s="124" customFormat="1" ht="34.5" customHeight="1" x14ac:dyDescent="0.2">
      <c r="B19" s="232"/>
      <c r="C19" s="233"/>
      <c r="D19" s="239"/>
      <c r="E19" s="240"/>
      <c r="F19" s="241"/>
      <c r="G19" s="211" t="str">
        <f t="shared" si="3"/>
        <v/>
      </c>
      <c r="H19" s="212">
        <f>IF(AND(D19&lt;&gt;"",G19&lt;&gt;""),IF(G19&gt;TIME(23,59,59),data_fill!$D$3,IF(OR(AND(G19&gt;TIME(8,0,0),E19&gt;TIME(0,0,0),F19&lt;TIME(23,59,59)),AND(E19&lt;TIME(0,0,1),F19&lt;TIME(23,59,59),E19&lt;&gt;"",F19&lt;&gt;""),AND(E19&gt;TIME(0,0,0),F19&gt;TIME(23,59,59))),data_fill!$D$2,0)),0)</f>
        <v>0</v>
      </c>
      <c r="I19" s="242"/>
      <c r="J19" s="240"/>
      <c r="K19" s="240"/>
      <c r="L19" s="240"/>
      <c r="M19" s="240"/>
      <c r="N19" s="243">
        <f t="shared" si="1"/>
        <v>0</v>
      </c>
      <c r="O19" s="238"/>
      <c r="P19" s="213" t="str">
        <f t="shared" si="4"/>
        <v/>
      </c>
      <c r="Q19" s="254"/>
      <c r="S19" s="124">
        <f>IF(K19="ja",Kürzung!$B$30,0)</f>
        <v>0</v>
      </c>
      <c r="T19" s="124">
        <f>IF(L19="ja",Kürzung!$B$31,0)</f>
        <v>0</v>
      </c>
      <c r="U19" s="124">
        <f>IF(M19="ja",Kürzung!$B$32,0)</f>
        <v>0</v>
      </c>
      <c r="V19" s="124">
        <f t="shared" si="5"/>
        <v>0</v>
      </c>
      <c r="W19" s="194">
        <f t="shared" si="8"/>
        <v>0</v>
      </c>
      <c r="X19" s="194">
        <f t="shared" si="9"/>
        <v>0</v>
      </c>
      <c r="Y19" s="194">
        <f t="shared" si="10"/>
        <v>0</v>
      </c>
      <c r="Z19" s="194">
        <f t="shared" si="6"/>
        <v>0</v>
      </c>
      <c r="AA19" s="124">
        <f t="shared" si="11"/>
        <v>0</v>
      </c>
      <c r="AB19" s="124">
        <f t="shared" si="7"/>
        <v>0</v>
      </c>
      <c r="AC19" s="124">
        <f t="shared" si="0"/>
        <v>0</v>
      </c>
      <c r="AD19" s="124">
        <f t="shared" si="0"/>
        <v>0</v>
      </c>
      <c r="AE19" s="124">
        <f t="shared" si="2"/>
        <v>0</v>
      </c>
    </row>
    <row r="20" spans="2:31" s="124" customFormat="1" ht="34.5" customHeight="1" x14ac:dyDescent="0.2">
      <c r="B20" s="232"/>
      <c r="C20" s="233"/>
      <c r="D20" s="239"/>
      <c r="E20" s="240"/>
      <c r="F20" s="241"/>
      <c r="G20" s="211" t="str">
        <f t="shared" si="3"/>
        <v/>
      </c>
      <c r="H20" s="212">
        <f>IF(AND(D20&lt;&gt;"",G20&lt;&gt;""),IF(G20&gt;TIME(23,59,59),data_fill!$D$3,IF(OR(AND(G20&gt;TIME(8,0,0),E20&gt;TIME(0,0,0),F20&lt;TIME(23,59,59)),AND(E20&lt;TIME(0,0,1),F20&lt;TIME(23,59,59),E20&lt;&gt;"",F20&lt;&gt;""),AND(E20&gt;TIME(0,0,0),F20&gt;TIME(23,59,59))),data_fill!$D$2,0)),0)</f>
        <v>0</v>
      </c>
      <c r="I20" s="242"/>
      <c r="J20" s="240"/>
      <c r="K20" s="240"/>
      <c r="L20" s="240"/>
      <c r="M20" s="240"/>
      <c r="N20" s="243">
        <f t="shared" si="1"/>
        <v>0</v>
      </c>
      <c r="O20" s="238"/>
      <c r="P20" s="213" t="str">
        <f t="shared" si="4"/>
        <v/>
      </c>
      <c r="Q20" s="254"/>
      <c r="S20" s="124">
        <f>IF(K20="ja",Kürzung!$B$30,0)</f>
        <v>0</v>
      </c>
      <c r="T20" s="124">
        <f>IF(L20="ja",Kürzung!$B$31,0)</f>
        <v>0</v>
      </c>
      <c r="U20" s="124">
        <f>IF(M20="ja",Kürzung!$B$32,0)</f>
        <v>0</v>
      </c>
      <c r="V20" s="124">
        <f t="shared" si="5"/>
        <v>0</v>
      </c>
      <c r="W20" s="194">
        <f t="shared" si="8"/>
        <v>0</v>
      </c>
      <c r="X20" s="194">
        <f t="shared" si="9"/>
        <v>0</v>
      </c>
      <c r="Y20" s="194">
        <f t="shared" si="10"/>
        <v>0</v>
      </c>
      <c r="Z20" s="194">
        <f t="shared" si="6"/>
        <v>0</v>
      </c>
      <c r="AA20" s="124">
        <f t="shared" si="11"/>
        <v>0</v>
      </c>
      <c r="AB20" s="124">
        <f t="shared" si="7"/>
        <v>0</v>
      </c>
      <c r="AC20" s="124">
        <f t="shared" si="0"/>
        <v>0</v>
      </c>
      <c r="AD20" s="124">
        <f t="shared" si="0"/>
        <v>0</v>
      </c>
      <c r="AE20" s="124">
        <f t="shared" si="2"/>
        <v>0</v>
      </c>
    </row>
    <row r="21" spans="2:31" s="124" customFormat="1" ht="34.5" customHeight="1" x14ac:dyDescent="0.2">
      <c r="B21" s="232"/>
      <c r="C21" s="233"/>
      <c r="D21" s="239"/>
      <c r="E21" s="240"/>
      <c r="F21" s="241"/>
      <c r="G21" s="211" t="str">
        <f t="shared" si="3"/>
        <v/>
      </c>
      <c r="H21" s="212">
        <f>IF(AND(D21&lt;&gt;"",G21&lt;&gt;""),IF(G21&gt;TIME(23,59,59),data_fill!$D$3,IF(OR(AND(G21&gt;TIME(8,0,0),E21&gt;TIME(0,0,0),F21&lt;TIME(23,59,59)),AND(E21&lt;TIME(0,0,1),F21&lt;TIME(23,59,59),E21&lt;&gt;"",F21&lt;&gt;""),AND(E21&gt;TIME(0,0,0),F21&gt;TIME(23,59,59))),data_fill!$D$2,0)),0)</f>
        <v>0</v>
      </c>
      <c r="I21" s="242"/>
      <c r="J21" s="240"/>
      <c r="K21" s="240"/>
      <c r="L21" s="240"/>
      <c r="M21" s="240"/>
      <c r="N21" s="243">
        <f t="shared" si="1"/>
        <v>0</v>
      </c>
      <c r="O21" s="238"/>
      <c r="P21" s="213" t="str">
        <f t="shared" si="4"/>
        <v/>
      </c>
      <c r="Q21" s="254"/>
      <c r="S21" s="124">
        <f>IF(K21="ja",Kürzung!$B$30,0)</f>
        <v>0</v>
      </c>
      <c r="T21" s="124">
        <f>IF(L21="ja",Kürzung!$B$31,0)</f>
        <v>0</v>
      </c>
      <c r="U21" s="124">
        <f>IF(M21="ja",Kürzung!$B$32,0)</f>
        <v>0</v>
      </c>
      <c r="V21" s="124">
        <f t="shared" si="5"/>
        <v>0</v>
      </c>
      <c r="W21" s="194">
        <f t="shared" si="8"/>
        <v>0</v>
      </c>
      <c r="X21" s="194">
        <f t="shared" si="9"/>
        <v>0</v>
      </c>
      <c r="Y21" s="194">
        <f t="shared" si="10"/>
        <v>0</v>
      </c>
      <c r="Z21" s="194">
        <f t="shared" si="6"/>
        <v>0</v>
      </c>
      <c r="AA21" s="124">
        <f t="shared" si="11"/>
        <v>0</v>
      </c>
      <c r="AB21" s="124">
        <f t="shared" si="7"/>
        <v>0</v>
      </c>
      <c r="AC21" s="124">
        <f t="shared" si="0"/>
        <v>0</v>
      </c>
      <c r="AD21" s="124">
        <f t="shared" si="0"/>
        <v>0</v>
      </c>
      <c r="AE21" s="124">
        <f t="shared" si="2"/>
        <v>0</v>
      </c>
    </row>
    <row r="22" spans="2:31" s="124" customFormat="1" ht="34.5" customHeight="1" x14ac:dyDescent="0.2">
      <c r="B22" s="232"/>
      <c r="C22" s="233"/>
      <c r="D22" s="239"/>
      <c r="E22" s="240"/>
      <c r="F22" s="241"/>
      <c r="G22" s="211" t="str">
        <f t="shared" si="3"/>
        <v/>
      </c>
      <c r="H22" s="212">
        <f>IF(AND(D22&lt;&gt;"",G22&lt;&gt;""),IF(G22&gt;TIME(23,59,59),data_fill!$D$3,IF(OR(AND(G22&gt;TIME(8,0,0),E22&gt;TIME(0,0,0),F22&lt;TIME(23,59,59)),AND(E22&lt;TIME(0,0,1),F22&lt;TIME(23,59,59),E22&lt;&gt;"",F22&lt;&gt;""),AND(E22&gt;TIME(0,0,0),F22&gt;TIME(23,59,59))),data_fill!$D$2,0)),0)</f>
        <v>0</v>
      </c>
      <c r="I22" s="242"/>
      <c r="J22" s="240"/>
      <c r="K22" s="240"/>
      <c r="L22" s="240"/>
      <c r="M22" s="240"/>
      <c r="N22" s="243">
        <f t="shared" si="1"/>
        <v>0</v>
      </c>
      <c r="O22" s="238"/>
      <c r="P22" s="213" t="str">
        <f t="shared" si="4"/>
        <v/>
      </c>
      <c r="Q22" s="254"/>
      <c r="S22" s="124">
        <f>IF(K22="ja",Kürzung!$B$30,0)</f>
        <v>0</v>
      </c>
      <c r="T22" s="124">
        <f>IF(L22="ja",Kürzung!$B$31,0)</f>
        <v>0</v>
      </c>
      <c r="U22" s="124">
        <f>IF(M22="ja",Kürzung!$B$32,0)</f>
        <v>0</v>
      </c>
      <c r="V22" s="124">
        <f t="shared" si="5"/>
        <v>0</v>
      </c>
      <c r="W22" s="194">
        <f t="shared" si="8"/>
        <v>0</v>
      </c>
      <c r="X22" s="194">
        <f t="shared" si="9"/>
        <v>0</v>
      </c>
      <c r="Y22" s="194">
        <f t="shared" si="10"/>
        <v>0</v>
      </c>
      <c r="Z22" s="194">
        <f t="shared" si="6"/>
        <v>0</v>
      </c>
      <c r="AA22" s="124">
        <f t="shared" si="11"/>
        <v>0</v>
      </c>
      <c r="AB22" s="124">
        <f t="shared" si="7"/>
        <v>0</v>
      </c>
      <c r="AC22" s="124">
        <f t="shared" si="0"/>
        <v>0</v>
      </c>
      <c r="AD22" s="124">
        <f t="shared" si="0"/>
        <v>0</v>
      </c>
      <c r="AE22" s="124">
        <f t="shared" si="2"/>
        <v>0</v>
      </c>
    </row>
    <row r="23" spans="2:31" s="124" customFormat="1" ht="34.5" customHeight="1" thickBot="1" x14ac:dyDescent="0.25">
      <c r="B23" s="241"/>
      <c r="C23" s="233"/>
      <c r="D23" s="239"/>
      <c r="E23" s="240"/>
      <c r="F23" s="241"/>
      <c r="G23" s="211" t="str">
        <f t="shared" si="3"/>
        <v/>
      </c>
      <c r="H23" s="212">
        <f>IF(AND(D23&lt;&gt;"",G23&lt;&gt;""),IF(G23&gt;TIME(23,59,59),data_fill!$D$3,IF(OR(AND(G23&gt;TIME(8,0,0),E23&gt;TIME(0,0,0),F23&lt;TIME(23,59,59)),AND(E23&lt;TIME(0,0,1),F23&lt;TIME(23,59,59),E23&lt;&gt;"",F23&lt;&gt;""),AND(E23&gt;TIME(0,0,0),F23&gt;TIME(23,59,59))),data_fill!$D$2,0)),0)</f>
        <v>0</v>
      </c>
      <c r="I23" s="242"/>
      <c r="J23" s="240"/>
      <c r="K23" s="240"/>
      <c r="L23" s="240"/>
      <c r="M23" s="240"/>
      <c r="N23" s="243">
        <f t="shared" si="1"/>
        <v>0</v>
      </c>
      <c r="O23" s="238"/>
      <c r="P23" s="213" t="str">
        <f t="shared" si="4"/>
        <v/>
      </c>
      <c r="Q23" s="254"/>
      <c r="S23" s="124">
        <f>IF(K23="ja",Kürzung!$B$30,0)</f>
        <v>0</v>
      </c>
      <c r="T23" s="124">
        <f>IF(L23="ja",Kürzung!$B$31,0)</f>
        <v>0</v>
      </c>
      <c r="U23" s="124">
        <f>IF(M23="ja",Kürzung!$B$32,0)</f>
        <v>0</v>
      </c>
      <c r="V23" s="124">
        <f t="shared" si="5"/>
        <v>0</v>
      </c>
      <c r="W23" s="194">
        <f t="shared" si="8"/>
        <v>0</v>
      </c>
      <c r="X23" s="194">
        <f t="shared" si="9"/>
        <v>0</v>
      </c>
      <c r="Y23" s="194">
        <f t="shared" si="10"/>
        <v>0</v>
      </c>
      <c r="Z23" s="194">
        <f t="shared" si="6"/>
        <v>0</v>
      </c>
      <c r="AA23" s="124">
        <f t="shared" si="11"/>
        <v>0</v>
      </c>
      <c r="AB23" s="124">
        <f t="shared" si="7"/>
        <v>0</v>
      </c>
      <c r="AC23" s="124">
        <f t="shared" si="0"/>
        <v>0</v>
      </c>
      <c r="AD23" s="124">
        <f t="shared" si="0"/>
        <v>0</v>
      </c>
      <c r="AE23" s="124">
        <f t="shared" si="2"/>
        <v>0</v>
      </c>
    </row>
    <row r="24" spans="2:31" s="125" customFormat="1" ht="17.45" customHeight="1" thickBot="1" x14ac:dyDescent="0.25">
      <c r="B24" s="179" t="s">
        <v>3</v>
      </c>
      <c r="C24" s="180"/>
      <c r="D24" s="180"/>
      <c r="E24" s="180"/>
      <c r="F24" s="180"/>
      <c r="G24" s="180"/>
      <c r="H24" s="181"/>
      <c r="I24" s="180"/>
      <c r="J24" s="180"/>
      <c r="K24" s="182"/>
      <c r="L24" s="182"/>
      <c r="M24" s="182"/>
      <c r="N24" s="206">
        <f>SUM(N12:N23)</f>
        <v>42</v>
      </c>
      <c r="O24" s="183">
        <f>SUM(O12:O23)</f>
        <v>100</v>
      </c>
      <c r="P24" s="183">
        <f>SUM(P12:P23)</f>
        <v>20</v>
      </c>
      <c r="Q24" s="184">
        <f>SUM(Q12:Q23)</f>
        <v>1435</v>
      </c>
      <c r="S24" s="124">
        <f>IF(K24="ja",Kürzung!$B$30,0)</f>
        <v>0</v>
      </c>
      <c r="T24" s="124">
        <f>IF(L24="ja",Kürzung!$B$31,0)</f>
        <v>0</v>
      </c>
      <c r="U24" s="124">
        <f>IF(M24="ja",Kürzung!$B$32,0)</f>
        <v>0</v>
      </c>
      <c r="V24" s="124">
        <f>SUM(S24:U24)</f>
        <v>0</v>
      </c>
      <c r="W24" s="194">
        <f>H24-V24</f>
        <v>0</v>
      </c>
      <c r="X24" s="194">
        <f>H24</f>
        <v>0</v>
      </c>
      <c r="Y24" s="194">
        <f>IF(((H24-V24)&gt;0),(H24-V24),0)</f>
        <v>0</v>
      </c>
      <c r="Z24" s="194">
        <f>IF((W24&lt;=0),0,Y24)</f>
        <v>0</v>
      </c>
      <c r="AA24" s="124">
        <f>IF(Y24&gt;=0,Y24,0)</f>
        <v>0</v>
      </c>
      <c r="AB24" s="124">
        <f>IF(AND(S24=4.8,Z24&gt;=0),S24,0)</f>
        <v>0</v>
      </c>
      <c r="AC24" s="124">
        <f>IF(AND(T24=9.6,$Z24&gt;=0),T24,0)</f>
        <v>0</v>
      </c>
      <c r="AD24" s="124">
        <f>IF(AND(U24=9.6,$Z24&gt;=0),U24,0)</f>
        <v>0</v>
      </c>
      <c r="AE24" s="124">
        <f t="shared" si="2"/>
        <v>0</v>
      </c>
    </row>
    <row r="25" spans="2:31" s="126" customFormat="1" ht="3.95" customHeight="1" x14ac:dyDescent="0.2">
      <c r="B25" s="226"/>
      <c r="C25" s="125"/>
      <c r="D25" s="222"/>
      <c r="E25" s="227"/>
      <c r="F25" s="227"/>
      <c r="G25" s="227"/>
      <c r="H25" s="227"/>
      <c r="I25" s="228"/>
      <c r="J25" s="228"/>
      <c r="K25" s="228"/>
      <c r="L25" s="228"/>
      <c r="M25" s="228"/>
      <c r="N25" s="228"/>
      <c r="O25" s="125"/>
      <c r="P25" s="229"/>
      <c r="Q25" s="230"/>
      <c r="S25" s="124">
        <f>IF(K25="ja",Kürzung!$B$30,0)</f>
        <v>0</v>
      </c>
      <c r="T25" s="124">
        <f>IF(L25="ja",Kürzung!$B$31,0)</f>
        <v>0</v>
      </c>
      <c r="U25" s="124">
        <f>IF(M25="ja",Kürzung!$B$32,0)</f>
        <v>0</v>
      </c>
      <c r="V25" s="124">
        <f>SUM(S25:U25)</f>
        <v>0</v>
      </c>
      <c r="W25" s="194">
        <f>H25-V25</f>
        <v>0</v>
      </c>
      <c r="X25" s="194">
        <f>H25</f>
        <v>0</v>
      </c>
      <c r="Y25" s="194">
        <f>IF(((H25-V25)&gt;0),(H25-V25),0)</f>
        <v>0</v>
      </c>
      <c r="Z25" s="194">
        <f>IF((W25&lt;=0),0,Y25)</f>
        <v>0</v>
      </c>
      <c r="AA25" s="124">
        <f>IF(Y25&gt;=0,Y25,0)</f>
        <v>0</v>
      </c>
      <c r="AB25" s="124">
        <f>IF(AND(S25=4.8,Z25&gt;=0),S25,0)</f>
        <v>0</v>
      </c>
      <c r="AC25" s="124">
        <f>IF(AND(T25=9.6,$Z25&gt;=0),T25,0)</f>
        <v>0</v>
      </c>
      <c r="AD25" s="124">
        <f>IF(AND(U25=9.6,$Z25&gt;=0),U25,0)</f>
        <v>0</v>
      </c>
      <c r="AE25" s="124">
        <f t="shared" si="2"/>
        <v>0</v>
      </c>
    </row>
    <row r="26" spans="2:31" s="126" customFormat="1" ht="18.75" customHeight="1" thickBot="1" x14ac:dyDescent="0.25">
      <c r="B26" s="153" t="s">
        <v>325</v>
      </c>
      <c r="C26" s="125"/>
      <c r="D26" s="222"/>
      <c r="E26" s="227"/>
      <c r="F26" s="227"/>
      <c r="G26" s="227"/>
      <c r="H26" s="227"/>
      <c r="I26" s="228"/>
      <c r="J26" s="228"/>
      <c r="K26" s="228"/>
      <c r="L26" s="228"/>
      <c r="M26" s="228"/>
      <c r="N26" s="228"/>
      <c r="O26" s="125"/>
      <c r="P26" s="229"/>
      <c r="Q26" s="230"/>
      <c r="S26" s="202"/>
      <c r="T26" s="202"/>
      <c r="U26" s="202"/>
      <c r="V26" s="202"/>
      <c r="W26" s="202"/>
      <c r="X26" s="202"/>
      <c r="Y26" s="203"/>
      <c r="Z26" s="203">
        <f>SUM(Z12:Z25)</f>
        <v>42</v>
      </c>
      <c r="AA26" s="202">
        <f>IF(Y26&gt;=0,Y26,0)</f>
        <v>0</v>
      </c>
      <c r="AB26" s="202">
        <f>(SUM(AB12:AB25))/Kürzung!$B$30</f>
        <v>0</v>
      </c>
      <c r="AC26" s="202">
        <f>(SUM(AC12:AC25))/Kürzung!$B$31</f>
        <v>0</v>
      </c>
      <c r="AD26" s="202">
        <f>(SUM(AD12:AD25))/Kürzung!$B$32</f>
        <v>0</v>
      </c>
      <c r="AE26" s="125"/>
    </row>
    <row r="27" spans="2:31" s="115" customFormat="1" ht="15" customHeight="1" thickBot="1" x14ac:dyDescent="0.25">
      <c r="B27" s="319" t="s">
        <v>348</v>
      </c>
      <c r="C27" s="320"/>
      <c r="D27" s="320"/>
      <c r="E27" s="320"/>
      <c r="F27" s="320"/>
      <c r="G27" s="320"/>
      <c r="H27" s="320"/>
      <c r="I27" s="320"/>
      <c r="J27" s="320"/>
      <c r="K27" s="320"/>
      <c r="L27" s="321"/>
      <c r="M27" s="342">
        <f>Z26</f>
        <v>42</v>
      </c>
      <c r="N27" s="343"/>
      <c r="O27" s="343"/>
      <c r="P27" s="343"/>
      <c r="Q27" s="344"/>
    </row>
    <row r="28" spans="2:31" s="115" customFormat="1" ht="7.5" customHeight="1" thickBot="1" x14ac:dyDescent="0.25">
      <c r="B28" s="154"/>
      <c r="C28" s="129"/>
      <c r="D28" s="129"/>
      <c r="E28" s="129"/>
      <c r="F28" s="129"/>
      <c r="G28" s="128"/>
      <c r="H28" s="128"/>
      <c r="I28" s="128"/>
      <c r="J28" s="128"/>
      <c r="M28" s="128"/>
      <c r="N28" s="128"/>
      <c r="P28" s="119"/>
      <c r="Q28" s="156"/>
    </row>
    <row r="29" spans="2:31" s="115" customFormat="1" ht="15" customHeight="1" thickBot="1" x14ac:dyDescent="0.25">
      <c r="B29" s="337" t="s">
        <v>4</v>
      </c>
      <c r="C29" s="338"/>
      <c r="D29" s="338"/>
      <c r="E29" s="338"/>
      <c r="F29" s="338"/>
      <c r="G29" s="338"/>
      <c r="H29" s="338"/>
      <c r="I29" s="338"/>
      <c r="J29" s="338"/>
      <c r="K29" s="338"/>
      <c r="L29" s="345"/>
      <c r="M29" s="347">
        <f>SUM(J30:J31)</f>
        <v>120</v>
      </c>
      <c r="N29" s="348"/>
      <c r="O29" s="348"/>
      <c r="P29" s="348"/>
      <c r="Q29" s="349"/>
    </row>
    <row r="30" spans="2:31" s="115" customFormat="1" ht="15" customHeight="1" x14ac:dyDescent="0.2">
      <c r="B30" s="161"/>
      <c r="C30" s="346" t="s">
        <v>349</v>
      </c>
      <c r="D30" s="346"/>
      <c r="E30" s="159"/>
      <c r="F30" s="159"/>
      <c r="G30" s="128"/>
      <c r="H30" s="128"/>
      <c r="I30" s="128"/>
      <c r="J30" s="157">
        <f>O24</f>
        <v>100</v>
      </c>
      <c r="K30" s="157"/>
      <c r="L30" s="157"/>
      <c r="M30" s="157"/>
      <c r="N30" s="157"/>
      <c r="O30" s="157"/>
      <c r="P30" s="157"/>
      <c r="Q30" s="156"/>
    </row>
    <row r="31" spans="2:31" s="115" customFormat="1" ht="15" customHeight="1" x14ac:dyDescent="0.2">
      <c r="B31" s="158"/>
      <c r="C31" s="159" t="s">
        <v>20</v>
      </c>
      <c r="D31" s="159"/>
      <c r="E31" s="159"/>
      <c r="F31" s="159"/>
      <c r="G31" s="128"/>
      <c r="H31" s="128"/>
      <c r="I31" s="128"/>
      <c r="J31" s="157">
        <f>P24</f>
        <v>20</v>
      </c>
      <c r="K31" s="157"/>
      <c r="L31" s="157"/>
      <c r="M31" s="157"/>
      <c r="N31" s="157"/>
      <c r="O31" s="157"/>
      <c r="P31" s="157"/>
      <c r="Q31" s="156"/>
    </row>
    <row r="32" spans="2:31" s="115" customFormat="1" ht="3.95" customHeight="1" thickBot="1" x14ac:dyDescent="0.25">
      <c r="B32" s="158"/>
      <c r="C32" s="159"/>
      <c r="D32" s="159"/>
      <c r="E32" s="159"/>
      <c r="F32" s="159"/>
      <c r="G32" s="128"/>
      <c r="H32" s="128"/>
      <c r="I32" s="128"/>
      <c r="J32" s="157"/>
      <c r="K32" s="157"/>
      <c r="L32" s="157"/>
      <c r="M32" s="157"/>
      <c r="N32" s="157"/>
      <c r="O32" s="157"/>
      <c r="P32" s="157"/>
      <c r="Q32" s="156"/>
    </row>
    <row r="33" spans="2:17" s="115" customFormat="1" ht="15" customHeight="1" thickBot="1" x14ac:dyDescent="0.25">
      <c r="B33" s="198" t="s">
        <v>319</v>
      </c>
      <c r="C33" s="199"/>
      <c r="D33" s="199"/>
      <c r="E33" s="188"/>
      <c r="F33" s="187"/>
      <c r="G33" s="186"/>
      <c r="H33" s="186"/>
      <c r="I33" s="186"/>
      <c r="J33" s="187"/>
      <c r="K33" s="187"/>
      <c r="L33" s="187"/>
      <c r="M33" s="347">
        <f>$H$34*$D$34</f>
        <v>430.5</v>
      </c>
      <c r="N33" s="348"/>
      <c r="O33" s="348"/>
      <c r="P33" s="348"/>
      <c r="Q33" s="349"/>
    </row>
    <row r="34" spans="2:17" s="115" customFormat="1" ht="21.75" customHeight="1" x14ac:dyDescent="0.2">
      <c r="B34" s="161"/>
      <c r="C34" s="115" t="s">
        <v>356</v>
      </c>
      <c r="D34" s="270">
        <f>$Q$24</f>
        <v>1435</v>
      </c>
      <c r="F34" s="339" t="s">
        <v>355</v>
      </c>
      <c r="G34" s="339"/>
      <c r="H34" s="341">
        <f>Kürzung!$B$35</f>
        <v>0.3</v>
      </c>
      <c r="I34" s="341"/>
      <c r="J34" s="251"/>
      <c r="P34" s="119"/>
      <c r="Q34" s="156"/>
    </row>
    <row r="35" spans="2:17" s="115" customFormat="1" ht="3.95" customHeight="1" thickBot="1" x14ac:dyDescent="0.25">
      <c r="B35" s="161"/>
      <c r="C35" s="162"/>
      <c r="D35" s="162"/>
      <c r="E35" s="116"/>
      <c r="P35" s="119"/>
      <c r="Q35" s="156"/>
    </row>
    <row r="36" spans="2:17" s="115" customFormat="1" ht="15" customHeight="1" thickBot="1" x14ac:dyDescent="0.25">
      <c r="B36" s="319" t="s">
        <v>326</v>
      </c>
      <c r="C36" s="320"/>
      <c r="D36" s="320"/>
      <c r="E36" s="320"/>
      <c r="F36" s="320"/>
      <c r="G36" s="320"/>
      <c r="H36" s="320"/>
      <c r="I36" s="320"/>
      <c r="J36" s="320"/>
      <c r="K36" s="320"/>
      <c r="L36" s="321"/>
      <c r="M36" s="350">
        <v>5</v>
      </c>
      <c r="N36" s="351"/>
      <c r="O36" s="351"/>
      <c r="P36" s="351"/>
      <c r="Q36" s="352"/>
    </row>
    <row r="37" spans="2:17" s="115" customFormat="1" ht="9.75" customHeight="1" thickBot="1" x14ac:dyDescent="0.25">
      <c r="B37" s="161"/>
      <c r="M37" s="215"/>
      <c r="N37" s="215"/>
      <c r="O37" s="215"/>
      <c r="P37" s="216"/>
      <c r="Q37" s="214"/>
    </row>
    <row r="38" spans="2:17" s="115" customFormat="1" ht="20.25" customHeight="1" x14ac:dyDescent="0.2">
      <c r="B38" s="329" t="s">
        <v>353</v>
      </c>
      <c r="C38" s="330"/>
      <c r="D38" s="330"/>
      <c r="E38" s="330" t="str">
        <f>IF((($E$3)="Bitte auswählen!")," ",$E$3)</f>
        <v>Mai</v>
      </c>
      <c r="F38" s="330"/>
      <c r="G38" s="330"/>
      <c r="H38" s="189"/>
      <c r="I38" s="189"/>
      <c r="J38" s="252"/>
      <c r="K38" s="189"/>
      <c r="L38" s="190"/>
      <c r="M38" s="326">
        <f>SUM(M27+M29+M33+M36)</f>
        <v>597.5</v>
      </c>
      <c r="N38" s="327"/>
      <c r="O38" s="327"/>
      <c r="P38" s="327"/>
      <c r="Q38" s="328"/>
    </row>
    <row r="39" spans="2:17" s="115" customFormat="1" ht="15" customHeight="1" x14ac:dyDescent="0.2">
      <c r="D39" s="127"/>
      <c r="E39" s="129"/>
      <c r="F39" s="129"/>
      <c r="G39" s="129"/>
      <c r="H39" s="129"/>
      <c r="I39" s="128"/>
      <c r="J39" s="128"/>
      <c r="K39" s="128"/>
      <c r="L39" s="128"/>
      <c r="M39" s="128"/>
      <c r="N39" s="128"/>
      <c r="P39" s="119"/>
    </row>
    <row r="40" spans="2:17" s="115" customFormat="1" ht="15" customHeight="1" x14ac:dyDescent="0.2">
      <c r="D40" s="127"/>
      <c r="E40" s="129"/>
      <c r="F40" s="129"/>
      <c r="G40" s="129"/>
      <c r="H40" s="129"/>
      <c r="I40" s="128"/>
      <c r="J40" s="128"/>
      <c r="K40" s="128"/>
      <c r="L40" s="128"/>
      <c r="M40" s="128"/>
      <c r="N40" s="128"/>
      <c r="P40" s="119"/>
    </row>
    <row r="41" spans="2:17" s="10" customFormat="1" ht="12" x14ac:dyDescent="0.2">
      <c r="D41" s="14"/>
      <c r="E41" s="12"/>
      <c r="F41" s="12"/>
      <c r="G41" s="12"/>
      <c r="H41" s="12"/>
      <c r="I41" s="13"/>
      <c r="J41" s="13"/>
      <c r="K41" s="13"/>
      <c r="L41" s="13"/>
      <c r="M41" s="13"/>
      <c r="N41" s="13"/>
      <c r="P41" s="130"/>
    </row>
    <row r="42" spans="2:17" s="10" customFormat="1" ht="12" x14ac:dyDescent="0.2">
      <c r="D42" s="14"/>
      <c r="E42" s="12"/>
      <c r="F42" s="12"/>
      <c r="G42" s="12"/>
      <c r="H42" s="12"/>
      <c r="I42" s="13"/>
      <c r="J42" s="13"/>
      <c r="K42" s="13"/>
      <c r="L42" s="13"/>
      <c r="M42" s="13"/>
      <c r="N42" s="13"/>
      <c r="P42" s="130"/>
    </row>
    <row r="43" spans="2:17" s="10" customFormat="1" ht="12" x14ac:dyDescent="0.2">
      <c r="D43" s="14"/>
      <c r="E43" s="12"/>
      <c r="F43" s="12"/>
      <c r="G43" s="12"/>
      <c r="H43" s="12"/>
      <c r="I43" s="13"/>
      <c r="J43" s="13"/>
      <c r="K43" s="13"/>
      <c r="L43" s="13"/>
      <c r="M43" s="13"/>
      <c r="N43" s="13"/>
      <c r="P43" s="130"/>
    </row>
    <row r="44" spans="2:17" s="10" customFormat="1" ht="12" x14ac:dyDescent="0.2">
      <c r="D44" s="14"/>
      <c r="E44" s="12"/>
      <c r="F44" s="12"/>
      <c r="G44" s="12"/>
      <c r="H44" s="12"/>
      <c r="I44" s="13"/>
      <c r="J44" s="13"/>
      <c r="K44" s="13"/>
      <c r="L44" s="13"/>
      <c r="M44" s="13"/>
      <c r="N44" s="13"/>
      <c r="P44" s="130"/>
    </row>
    <row r="45" spans="2:17" s="10" customFormat="1" ht="12" x14ac:dyDescent="0.2">
      <c r="D45" s="14"/>
      <c r="E45" s="12"/>
      <c r="F45" s="12"/>
      <c r="G45" s="12"/>
      <c r="H45" s="12"/>
      <c r="I45" s="13"/>
      <c r="J45" s="13"/>
      <c r="K45" s="13"/>
      <c r="L45" s="13"/>
      <c r="M45" s="13"/>
      <c r="N45" s="13"/>
      <c r="P45" s="130"/>
    </row>
    <row r="46" spans="2:17" s="10" customFormat="1" ht="12" x14ac:dyDescent="0.2">
      <c r="D46" s="14"/>
      <c r="E46" s="12"/>
      <c r="F46" s="12"/>
      <c r="G46" s="12"/>
      <c r="H46" s="12"/>
      <c r="I46" s="13"/>
      <c r="J46" s="13"/>
      <c r="K46" s="13"/>
      <c r="L46" s="13"/>
      <c r="M46" s="13"/>
      <c r="N46" s="13"/>
      <c r="P46" s="130"/>
    </row>
    <row r="47" spans="2:17" s="10" customFormat="1" ht="12" x14ac:dyDescent="0.2">
      <c r="D47" s="14"/>
      <c r="E47" s="12"/>
      <c r="F47" s="12"/>
      <c r="G47" s="12"/>
      <c r="H47" s="12"/>
      <c r="I47" s="13"/>
      <c r="J47" s="13"/>
      <c r="K47" s="13"/>
      <c r="L47" s="13"/>
      <c r="M47" s="13"/>
      <c r="N47" s="13"/>
      <c r="P47" s="130"/>
    </row>
    <row r="48" spans="2:17" s="10" customFormat="1" ht="12" x14ac:dyDescent="0.2">
      <c r="D48" s="14"/>
      <c r="E48" s="12"/>
      <c r="F48" s="12"/>
      <c r="G48" s="12"/>
      <c r="H48" s="12"/>
      <c r="I48" s="13"/>
      <c r="J48" s="13"/>
      <c r="K48" s="13"/>
      <c r="L48" s="13"/>
      <c r="M48" s="13"/>
      <c r="N48" s="13"/>
      <c r="P48" s="130"/>
    </row>
    <row r="49" spans="4:16" s="10" customFormat="1" ht="12" x14ac:dyDescent="0.2">
      <c r="D49" s="14"/>
      <c r="E49" s="12"/>
      <c r="F49" s="12"/>
      <c r="G49" s="12"/>
      <c r="H49" s="12"/>
      <c r="I49" s="13"/>
      <c r="J49" s="13"/>
      <c r="K49" s="13"/>
      <c r="L49" s="13"/>
      <c r="M49" s="13"/>
      <c r="N49" s="13"/>
      <c r="P49" s="130"/>
    </row>
    <row r="50" spans="4:16" s="10" customFormat="1" ht="12" x14ac:dyDescent="0.2">
      <c r="D50" s="14"/>
      <c r="E50" s="12"/>
      <c r="F50" s="12"/>
      <c r="G50" s="12"/>
      <c r="H50" s="12"/>
      <c r="I50" s="13"/>
      <c r="J50" s="13"/>
      <c r="K50" s="13"/>
      <c r="L50" s="13"/>
      <c r="M50" s="13"/>
      <c r="N50" s="13"/>
      <c r="P50" s="130"/>
    </row>
    <row r="51" spans="4:16" s="10" customFormat="1" ht="12" x14ac:dyDescent="0.2">
      <c r="D51" s="14"/>
      <c r="E51" s="12"/>
      <c r="F51" s="12"/>
      <c r="G51" s="12"/>
      <c r="H51" s="12"/>
      <c r="I51" s="13"/>
      <c r="J51" s="13"/>
      <c r="K51" s="13"/>
      <c r="L51" s="13"/>
      <c r="M51" s="13"/>
      <c r="N51" s="13"/>
      <c r="P51" s="130"/>
    </row>
    <row r="52" spans="4:16" s="10" customFormat="1" ht="12" x14ac:dyDescent="0.2">
      <c r="D52" s="14"/>
      <c r="E52" s="12"/>
      <c r="F52" s="12"/>
      <c r="G52" s="12"/>
      <c r="H52" s="12"/>
      <c r="I52" s="13"/>
      <c r="J52" s="13"/>
      <c r="K52" s="13"/>
      <c r="L52" s="13"/>
      <c r="M52" s="13"/>
      <c r="N52" s="13"/>
      <c r="P52" s="130"/>
    </row>
    <row r="53" spans="4:16" s="10" customFormat="1" ht="12" x14ac:dyDescent="0.2">
      <c r="D53" s="14"/>
      <c r="E53" s="12"/>
      <c r="F53" s="12"/>
      <c r="G53" s="12"/>
      <c r="H53" s="12"/>
      <c r="I53" s="13"/>
      <c r="J53" s="13"/>
      <c r="K53" s="13"/>
      <c r="L53" s="13"/>
      <c r="M53" s="13"/>
      <c r="N53" s="13"/>
      <c r="P53" s="130"/>
    </row>
    <row r="54" spans="4:16" s="10" customFormat="1" ht="12" x14ac:dyDescent="0.2">
      <c r="D54" s="14"/>
      <c r="E54" s="12"/>
      <c r="F54" s="12"/>
      <c r="G54" s="12"/>
      <c r="H54" s="12"/>
      <c r="I54" s="13"/>
      <c r="J54" s="13"/>
      <c r="K54" s="13"/>
      <c r="L54" s="13"/>
      <c r="M54" s="13"/>
      <c r="N54" s="13"/>
      <c r="P54" s="130"/>
    </row>
    <row r="55" spans="4:16" s="10" customFormat="1" ht="12" x14ac:dyDescent="0.2">
      <c r="D55" s="14"/>
      <c r="E55" s="12"/>
      <c r="F55" s="12"/>
      <c r="G55" s="12"/>
      <c r="H55" s="12"/>
      <c r="I55" s="13"/>
      <c r="J55" s="13"/>
      <c r="K55" s="13"/>
      <c r="L55" s="13"/>
      <c r="M55" s="13"/>
      <c r="N55" s="13"/>
      <c r="P55" s="130"/>
    </row>
    <row r="56" spans="4:16" s="10" customFormat="1" ht="12" x14ac:dyDescent="0.2">
      <c r="D56" s="14"/>
      <c r="E56" s="12"/>
      <c r="F56" s="12"/>
      <c r="G56" s="12"/>
      <c r="H56" s="12"/>
      <c r="I56" s="13"/>
      <c r="J56" s="13"/>
      <c r="K56" s="13"/>
      <c r="L56" s="13"/>
      <c r="M56" s="13"/>
      <c r="N56" s="13"/>
      <c r="P56" s="130"/>
    </row>
    <row r="57" spans="4:16" s="10" customFormat="1" ht="12" x14ac:dyDescent="0.2">
      <c r="D57" s="14"/>
      <c r="E57" s="12"/>
      <c r="F57" s="12"/>
      <c r="G57" s="12"/>
      <c r="H57" s="12"/>
      <c r="I57" s="13"/>
      <c r="J57" s="13"/>
      <c r="K57" s="13"/>
      <c r="L57" s="13"/>
      <c r="M57" s="13"/>
      <c r="N57" s="13"/>
      <c r="P57" s="130"/>
    </row>
    <row r="58" spans="4:16" s="10" customFormat="1" ht="12" x14ac:dyDescent="0.2">
      <c r="D58" s="14"/>
      <c r="E58" s="12"/>
      <c r="F58" s="12"/>
      <c r="G58" s="12"/>
      <c r="H58" s="12"/>
      <c r="I58" s="13"/>
      <c r="J58" s="13"/>
      <c r="K58" s="13"/>
      <c r="L58" s="13"/>
      <c r="M58" s="13"/>
      <c r="N58" s="13"/>
      <c r="P58" s="130"/>
    </row>
    <row r="59" spans="4:16" s="10" customFormat="1" ht="12" x14ac:dyDescent="0.2">
      <c r="D59" s="14"/>
      <c r="E59" s="12"/>
      <c r="F59" s="12"/>
      <c r="G59" s="12"/>
      <c r="H59" s="12"/>
      <c r="I59" s="13"/>
      <c r="J59" s="13"/>
      <c r="K59" s="13"/>
      <c r="L59" s="13"/>
      <c r="M59" s="13"/>
      <c r="N59" s="13"/>
      <c r="P59" s="130"/>
    </row>
    <row r="60" spans="4:16" s="10" customFormat="1" ht="12" x14ac:dyDescent="0.2">
      <c r="D60" s="14"/>
      <c r="E60" s="12"/>
      <c r="F60" s="12"/>
      <c r="G60" s="12"/>
      <c r="H60" s="12"/>
      <c r="I60" s="13"/>
      <c r="J60" s="13"/>
      <c r="K60" s="13"/>
      <c r="L60" s="13"/>
      <c r="M60" s="13"/>
      <c r="N60" s="13"/>
      <c r="P60" s="130"/>
    </row>
    <row r="61" spans="4:16" s="10" customFormat="1" ht="12" x14ac:dyDescent="0.2">
      <c r="D61" s="14"/>
      <c r="E61" s="12"/>
      <c r="F61" s="12"/>
      <c r="G61" s="12"/>
      <c r="H61" s="12"/>
      <c r="I61" s="13"/>
      <c r="J61" s="13"/>
      <c r="K61" s="13"/>
      <c r="L61" s="13"/>
      <c r="M61" s="13"/>
      <c r="N61" s="13"/>
      <c r="P61" s="130"/>
    </row>
    <row r="62" spans="4:16" s="10" customFormat="1" ht="12" x14ac:dyDescent="0.2">
      <c r="D62" s="14"/>
      <c r="E62" s="12"/>
      <c r="F62" s="12"/>
      <c r="G62" s="12"/>
      <c r="H62" s="12"/>
      <c r="I62" s="13"/>
      <c r="J62" s="13"/>
      <c r="K62" s="13"/>
      <c r="L62" s="13"/>
      <c r="M62" s="13"/>
      <c r="N62" s="13"/>
      <c r="P62" s="130"/>
    </row>
    <row r="63" spans="4:16" s="10" customFormat="1" ht="12" x14ac:dyDescent="0.2">
      <c r="D63" s="14"/>
      <c r="E63" s="12"/>
      <c r="F63" s="12"/>
      <c r="G63" s="12"/>
      <c r="H63" s="12"/>
      <c r="I63" s="13"/>
      <c r="J63" s="13"/>
      <c r="K63" s="13"/>
      <c r="L63" s="13"/>
      <c r="M63" s="13"/>
      <c r="N63" s="13"/>
      <c r="P63" s="130"/>
    </row>
    <row r="64" spans="4:16" s="10" customFormat="1" ht="12" x14ac:dyDescent="0.2">
      <c r="D64" s="14"/>
      <c r="E64" s="12"/>
      <c r="F64" s="12"/>
      <c r="G64" s="12"/>
      <c r="H64" s="12"/>
      <c r="I64" s="13"/>
      <c r="J64" s="13"/>
      <c r="K64" s="13"/>
      <c r="L64" s="13"/>
      <c r="M64" s="13"/>
      <c r="N64" s="13"/>
      <c r="P64" s="130"/>
    </row>
    <row r="65" spans="4:16" s="10" customFormat="1" ht="12" x14ac:dyDescent="0.2">
      <c r="D65" s="14"/>
      <c r="E65" s="12"/>
      <c r="F65" s="12"/>
      <c r="G65" s="12"/>
      <c r="H65" s="12"/>
      <c r="I65" s="13"/>
      <c r="J65" s="13"/>
      <c r="K65" s="13"/>
      <c r="L65" s="13"/>
      <c r="M65" s="13"/>
      <c r="N65" s="13"/>
      <c r="P65" s="130"/>
    </row>
    <row r="66" spans="4:16" s="10" customFormat="1" ht="12" x14ac:dyDescent="0.2">
      <c r="D66" s="14"/>
      <c r="E66" s="12"/>
      <c r="F66" s="12"/>
      <c r="G66" s="12"/>
      <c r="H66" s="12"/>
      <c r="I66" s="13"/>
      <c r="J66" s="13"/>
      <c r="K66" s="13"/>
      <c r="L66" s="13"/>
      <c r="M66" s="13"/>
      <c r="N66" s="13"/>
      <c r="P66" s="130"/>
    </row>
    <row r="67" spans="4:16" s="10" customFormat="1" ht="12" x14ac:dyDescent="0.2">
      <c r="D67" s="14"/>
      <c r="E67" s="12"/>
      <c r="F67" s="12"/>
      <c r="G67" s="12"/>
      <c r="H67" s="12"/>
      <c r="I67" s="13"/>
      <c r="J67" s="13"/>
      <c r="K67" s="13"/>
      <c r="L67" s="13"/>
      <c r="M67" s="13"/>
      <c r="N67" s="13"/>
      <c r="P67" s="130"/>
    </row>
    <row r="68" spans="4:16" s="10" customFormat="1" ht="12" x14ac:dyDescent="0.2">
      <c r="D68" s="14"/>
      <c r="E68" s="12"/>
      <c r="F68" s="12"/>
      <c r="G68" s="12"/>
      <c r="H68" s="12"/>
      <c r="I68" s="13"/>
      <c r="J68" s="13"/>
      <c r="K68" s="13"/>
      <c r="L68" s="13"/>
      <c r="M68" s="13"/>
      <c r="N68" s="13"/>
      <c r="P68" s="130"/>
    </row>
    <row r="69" spans="4:16" s="10" customFormat="1" ht="12" x14ac:dyDescent="0.2">
      <c r="D69" s="14"/>
      <c r="E69" s="12"/>
      <c r="F69" s="12"/>
      <c r="G69" s="12"/>
      <c r="H69" s="12"/>
      <c r="I69" s="13"/>
      <c r="J69" s="13"/>
      <c r="K69" s="13"/>
      <c r="L69" s="13"/>
      <c r="M69" s="13"/>
      <c r="N69" s="13"/>
      <c r="P69" s="130"/>
    </row>
    <row r="70" spans="4:16" s="10" customFormat="1" ht="12" x14ac:dyDescent="0.2">
      <c r="D70" s="14"/>
      <c r="E70" s="12"/>
      <c r="F70" s="12"/>
      <c r="G70" s="12"/>
      <c r="H70" s="12"/>
      <c r="I70" s="13"/>
      <c r="J70" s="13"/>
      <c r="K70" s="13"/>
      <c r="L70" s="13"/>
      <c r="M70" s="13"/>
      <c r="N70" s="13"/>
      <c r="P70" s="130"/>
    </row>
    <row r="71" spans="4:16" s="10" customFormat="1" ht="12" x14ac:dyDescent="0.2">
      <c r="D71" s="14"/>
      <c r="E71" s="12"/>
      <c r="F71" s="12"/>
      <c r="G71" s="12"/>
      <c r="H71" s="12"/>
      <c r="I71" s="13"/>
      <c r="J71" s="13"/>
      <c r="K71" s="13"/>
      <c r="L71" s="13"/>
      <c r="M71" s="13"/>
      <c r="N71" s="13"/>
      <c r="P71" s="130"/>
    </row>
    <row r="72" spans="4:16" s="10" customFormat="1" ht="12" x14ac:dyDescent="0.2">
      <c r="D72" s="14"/>
      <c r="E72" s="12"/>
      <c r="F72" s="12"/>
      <c r="G72" s="12"/>
      <c r="H72" s="12"/>
      <c r="I72" s="13"/>
      <c r="J72" s="13"/>
      <c r="K72" s="13"/>
      <c r="L72" s="13"/>
      <c r="M72" s="13"/>
      <c r="N72" s="13"/>
      <c r="P72" s="130"/>
    </row>
    <row r="73" spans="4:16" s="10" customFormat="1" ht="12" x14ac:dyDescent="0.2">
      <c r="D73" s="14"/>
      <c r="E73" s="12"/>
      <c r="F73" s="12"/>
      <c r="G73" s="12"/>
      <c r="H73" s="12"/>
      <c r="I73" s="13"/>
      <c r="J73" s="13"/>
      <c r="K73" s="13"/>
      <c r="L73" s="13"/>
      <c r="M73" s="13"/>
      <c r="N73" s="13"/>
      <c r="P73" s="130"/>
    </row>
    <row r="74" spans="4:16" s="10" customFormat="1" ht="12" x14ac:dyDescent="0.2">
      <c r="D74" s="14"/>
      <c r="E74" s="12"/>
      <c r="F74" s="12"/>
      <c r="G74" s="12"/>
      <c r="H74" s="12"/>
      <c r="I74" s="13"/>
      <c r="J74" s="13"/>
      <c r="K74" s="13"/>
      <c r="L74" s="13"/>
      <c r="M74" s="13"/>
      <c r="N74" s="13"/>
      <c r="P74" s="130"/>
    </row>
    <row r="75" spans="4:16" s="10" customFormat="1" ht="12" x14ac:dyDescent="0.2">
      <c r="D75" s="14"/>
      <c r="E75" s="12"/>
      <c r="F75" s="12"/>
      <c r="G75" s="12"/>
      <c r="H75" s="12"/>
      <c r="I75" s="13"/>
      <c r="J75" s="13"/>
      <c r="K75" s="13"/>
      <c r="L75" s="13"/>
      <c r="M75" s="13"/>
      <c r="N75" s="13"/>
      <c r="P75" s="130"/>
    </row>
    <row r="76" spans="4:16" s="10" customFormat="1" ht="12" x14ac:dyDescent="0.2">
      <c r="D76" s="14"/>
      <c r="E76" s="12"/>
      <c r="F76" s="12"/>
      <c r="G76" s="12"/>
      <c r="H76" s="12"/>
      <c r="I76" s="13"/>
      <c r="J76" s="13"/>
      <c r="K76" s="13"/>
      <c r="L76" s="13"/>
      <c r="M76" s="13"/>
      <c r="N76" s="13"/>
      <c r="P76" s="130"/>
    </row>
    <row r="77" spans="4:16" s="10" customFormat="1" ht="12" x14ac:dyDescent="0.2">
      <c r="D77" s="14"/>
      <c r="E77" s="12"/>
      <c r="F77" s="12"/>
      <c r="G77" s="12"/>
      <c r="H77" s="12"/>
      <c r="I77" s="13"/>
      <c r="J77" s="13"/>
      <c r="K77" s="13"/>
      <c r="L77" s="13"/>
      <c r="M77" s="13"/>
      <c r="N77" s="13"/>
      <c r="P77" s="130"/>
    </row>
    <row r="78" spans="4:16" s="10" customFormat="1" ht="12" x14ac:dyDescent="0.2">
      <c r="D78" s="14"/>
      <c r="E78" s="12"/>
      <c r="F78" s="12"/>
      <c r="G78" s="12"/>
      <c r="H78" s="12"/>
      <c r="I78" s="13"/>
      <c r="J78" s="13"/>
      <c r="K78" s="13"/>
      <c r="L78" s="13"/>
      <c r="M78" s="13"/>
      <c r="N78" s="13"/>
      <c r="P78" s="130"/>
    </row>
    <row r="79" spans="4:16" s="10" customFormat="1" ht="12" x14ac:dyDescent="0.2">
      <c r="D79" s="14"/>
      <c r="E79" s="12"/>
      <c r="F79" s="12"/>
      <c r="G79" s="12"/>
      <c r="H79" s="12"/>
      <c r="I79" s="13"/>
      <c r="J79" s="13"/>
      <c r="K79" s="13"/>
      <c r="L79" s="13"/>
      <c r="M79" s="13"/>
      <c r="N79" s="13"/>
      <c r="P79" s="130"/>
    </row>
    <row r="80" spans="4:16" s="10" customFormat="1" ht="12" x14ac:dyDescent="0.2">
      <c r="D80" s="14"/>
      <c r="E80" s="12"/>
      <c r="F80" s="12"/>
      <c r="G80" s="12"/>
      <c r="H80" s="12"/>
      <c r="I80" s="13"/>
      <c r="J80" s="13"/>
      <c r="K80" s="13"/>
      <c r="L80" s="13"/>
      <c r="M80" s="13"/>
      <c r="N80" s="13"/>
      <c r="P80" s="130"/>
    </row>
    <row r="81" spans="4:16" s="10" customFormat="1" ht="12" x14ac:dyDescent="0.2">
      <c r="D81" s="14"/>
      <c r="E81" s="12"/>
      <c r="F81" s="12"/>
      <c r="G81" s="12"/>
      <c r="H81" s="12"/>
      <c r="I81" s="13"/>
      <c r="J81" s="13"/>
      <c r="K81" s="13"/>
      <c r="L81" s="13"/>
      <c r="M81" s="13"/>
      <c r="N81" s="13"/>
      <c r="P81" s="130"/>
    </row>
    <row r="82" spans="4:16" s="10" customFormat="1" ht="12" x14ac:dyDescent="0.2">
      <c r="D82" s="14"/>
      <c r="E82" s="12"/>
      <c r="F82" s="12"/>
      <c r="G82" s="12"/>
      <c r="H82" s="12"/>
      <c r="I82" s="13"/>
      <c r="J82" s="13"/>
      <c r="K82" s="13"/>
      <c r="L82" s="13"/>
      <c r="M82" s="13"/>
      <c r="N82" s="13"/>
      <c r="P82" s="130"/>
    </row>
    <row r="83" spans="4:16" s="10" customFormat="1" ht="12" x14ac:dyDescent="0.2">
      <c r="D83" s="14"/>
      <c r="E83" s="12"/>
      <c r="F83" s="12"/>
      <c r="G83" s="12"/>
      <c r="H83" s="12"/>
      <c r="I83" s="13"/>
      <c r="J83" s="13"/>
      <c r="K83" s="13"/>
      <c r="L83" s="13"/>
      <c r="M83" s="13"/>
      <c r="N83" s="13"/>
      <c r="P83" s="130"/>
    </row>
    <row r="84" spans="4:16" s="10" customFormat="1" ht="12" x14ac:dyDescent="0.2">
      <c r="D84" s="14"/>
      <c r="E84" s="12"/>
      <c r="F84" s="12"/>
      <c r="G84" s="12"/>
      <c r="H84" s="12"/>
      <c r="I84" s="13"/>
      <c r="J84" s="13"/>
      <c r="K84" s="13"/>
      <c r="L84" s="13"/>
      <c r="M84" s="13"/>
      <c r="N84" s="13"/>
      <c r="P84" s="130"/>
    </row>
    <row r="85" spans="4:16" s="10" customFormat="1" ht="12" x14ac:dyDescent="0.2">
      <c r="D85" s="14"/>
      <c r="E85" s="12"/>
      <c r="F85" s="12"/>
      <c r="G85" s="12"/>
      <c r="H85" s="12"/>
      <c r="I85" s="13"/>
      <c r="J85" s="13"/>
      <c r="K85" s="13"/>
      <c r="L85" s="13"/>
      <c r="M85" s="13"/>
      <c r="N85" s="13"/>
      <c r="P85" s="130"/>
    </row>
    <row r="86" spans="4:16" s="10" customFormat="1" ht="12" x14ac:dyDescent="0.2">
      <c r="D86" s="14"/>
      <c r="E86" s="12"/>
      <c r="F86" s="12"/>
      <c r="G86" s="12"/>
      <c r="H86" s="12"/>
      <c r="I86" s="13"/>
      <c r="J86" s="13"/>
      <c r="K86" s="13"/>
      <c r="L86" s="13"/>
      <c r="M86" s="13"/>
      <c r="N86" s="13"/>
      <c r="P86" s="130"/>
    </row>
    <row r="87" spans="4:16" s="10" customFormat="1" ht="12" x14ac:dyDescent="0.2">
      <c r="D87" s="14"/>
      <c r="E87" s="12"/>
      <c r="F87" s="12"/>
      <c r="G87" s="12"/>
      <c r="H87" s="12"/>
      <c r="I87" s="13"/>
      <c r="J87" s="13"/>
      <c r="K87" s="13"/>
      <c r="L87" s="13"/>
      <c r="M87" s="13"/>
      <c r="N87" s="13"/>
      <c r="P87" s="130"/>
    </row>
    <row r="88" spans="4:16" s="10" customFormat="1" ht="12" x14ac:dyDescent="0.2">
      <c r="D88" s="14"/>
      <c r="E88" s="12"/>
      <c r="F88" s="12"/>
      <c r="G88" s="12"/>
      <c r="H88" s="12"/>
      <c r="I88" s="13"/>
      <c r="J88" s="13"/>
      <c r="K88" s="13"/>
      <c r="L88" s="13"/>
      <c r="M88" s="13"/>
      <c r="N88" s="13"/>
      <c r="P88" s="130"/>
    </row>
    <row r="89" spans="4:16" s="10" customFormat="1" ht="12" x14ac:dyDescent="0.2">
      <c r="D89" s="14"/>
      <c r="E89" s="12"/>
      <c r="F89" s="12"/>
      <c r="G89" s="12"/>
      <c r="H89" s="12"/>
      <c r="I89" s="13"/>
      <c r="J89" s="13"/>
      <c r="K89" s="13"/>
      <c r="L89" s="13"/>
      <c r="M89" s="13"/>
      <c r="N89" s="13"/>
      <c r="P89" s="130"/>
    </row>
    <row r="90" spans="4:16" s="10" customFormat="1" ht="12" x14ac:dyDescent="0.2">
      <c r="D90" s="14"/>
      <c r="E90" s="12"/>
      <c r="F90" s="12"/>
      <c r="G90" s="12"/>
      <c r="H90" s="12"/>
      <c r="I90" s="13"/>
      <c r="J90" s="13"/>
      <c r="K90" s="13"/>
      <c r="L90" s="13"/>
      <c r="M90" s="13"/>
      <c r="N90" s="13"/>
      <c r="P90" s="130"/>
    </row>
    <row r="91" spans="4:16" s="10" customFormat="1" ht="12" x14ac:dyDescent="0.2">
      <c r="D91" s="14"/>
      <c r="E91" s="12"/>
      <c r="F91" s="12"/>
      <c r="G91" s="12"/>
      <c r="H91" s="12"/>
      <c r="I91" s="13"/>
      <c r="J91" s="13"/>
      <c r="K91" s="13"/>
      <c r="L91" s="13"/>
      <c r="M91" s="13"/>
      <c r="N91" s="13"/>
      <c r="P91" s="130"/>
    </row>
    <row r="92" spans="4:16" s="10" customFormat="1" ht="12" x14ac:dyDescent="0.2">
      <c r="D92" s="14"/>
      <c r="E92" s="12"/>
      <c r="F92" s="12"/>
      <c r="G92" s="12"/>
      <c r="H92" s="12"/>
      <c r="I92" s="13"/>
      <c r="J92" s="13"/>
      <c r="K92" s="13"/>
      <c r="L92" s="13"/>
      <c r="M92" s="13"/>
      <c r="N92" s="13"/>
      <c r="P92" s="130"/>
    </row>
    <row r="93" spans="4:16" s="10" customFormat="1" ht="12" x14ac:dyDescent="0.2">
      <c r="D93" s="14"/>
      <c r="E93" s="12"/>
      <c r="F93" s="12"/>
      <c r="G93" s="12"/>
      <c r="H93" s="12"/>
      <c r="I93" s="13"/>
      <c r="J93" s="13"/>
      <c r="K93" s="13"/>
      <c r="L93" s="13"/>
      <c r="M93" s="13"/>
      <c r="N93" s="13"/>
      <c r="P93" s="130"/>
    </row>
    <row r="94" spans="4:16" s="10" customFormat="1" ht="12" x14ac:dyDescent="0.2">
      <c r="D94" s="14"/>
      <c r="E94" s="12"/>
      <c r="F94" s="12"/>
      <c r="G94" s="12"/>
      <c r="H94" s="12"/>
      <c r="I94" s="13"/>
      <c r="J94" s="13"/>
      <c r="K94" s="13"/>
      <c r="L94" s="13"/>
      <c r="M94" s="13"/>
      <c r="N94" s="13"/>
      <c r="P94" s="130"/>
    </row>
    <row r="95" spans="4:16" s="10" customFormat="1" ht="12" x14ac:dyDescent="0.2">
      <c r="D95" s="14"/>
      <c r="E95" s="12"/>
      <c r="F95" s="12"/>
      <c r="G95" s="12"/>
      <c r="H95" s="12"/>
      <c r="I95" s="13"/>
      <c r="J95" s="13"/>
      <c r="K95" s="13"/>
      <c r="L95" s="13"/>
      <c r="M95" s="13"/>
      <c r="N95" s="13"/>
      <c r="P95" s="130"/>
    </row>
    <row r="96" spans="4:16" s="10" customFormat="1" ht="12" x14ac:dyDescent="0.2">
      <c r="D96" s="14"/>
      <c r="E96" s="12"/>
      <c r="F96" s="12"/>
      <c r="G96" s="12"/>
      <c r="H96" s="12"/>
      <c r="I96" s="13"/>
      <c r="J96" s="13"/>
      <c r="K96" s="13"/>
      <c r="L96" s="13"/>
      <c r="M96" s="13"/>
      <c r="N96" s="13"/>
      <c r="P96" s="130"/>
    </row>
    <row r="97" spans="4:16" s="10" customFormat="1" ht="12" x14ac:dyDescent="0.2">
      <c r="D97" s="14"/>
      <c r="E97" s="12"/>
      <c r="F97" s="12"/>
      <c r="G97" s="12"/>
      <c r="H97" s="12"/>
      <c r="I97" s="13"/>
      <c r="J97" s="13"/>
      <c r="K97" s="13"/>
      <c r="L97" s="13"/>
      <c r="M97" s="13"/>
      <c r="N97" s="13"/>
      <c r="P97" s="130"/>
    </row>
    <row r="98" spans="4:16" s="10" customFormat="1" ht="12" x14ac:dyDescent="0.2">
      <c r="D98" s="14"/>
      <c r="E98" s="12"/>
      <c r="F98" s="12"/>
      <c r="G98" s="12"/>
      <c r="H98" s="12"/>
      <c r="I98" s="13"/>
      <c r="J98" s="13"/>
      <c r="K98" s="13"/>
      <c r="L98" s="13"/>
      <c r="M98" s="13"/>
      <c r="N98" s="13"/>
      <c r="P98" s="130"/>
    </row>
    <row r="99" spans="4:16" s="10" customFormat="1" ht="12" x14ac:dyDescent="0.2">
      <c r="D99" s="14"/>
      <c r="E99" s="12"/>
      <c r="F99" s="12"/>
      <c r="G99" s="12"/>
      <c r="H99" s="12"/>
      <c r="I99" s="13"/>
      <c r="J99" s="13"/>
      <c r="K99" s="13"/>
      <c r="L99" s="13"/>
      <c r="M99" s="13"/>
      <c r="N99" s="13"/>
      <c r="P99" s="130"/>
    </row>
    <row r="100" spans="4:16" s="10" customFormat="1" ht="12" x14ac:dyDescent="0.2">
      <c r="D100" s="14"/>
      <c r="E100" s="12"/>
      <c r="F100" s="12"/>
      <c r="G100" s="12"/>
      <c r="H100" s="12"/>
      <c r="I100" s="13"/>
      <c r="J100" s="13"/>
      <c r="K100" s="13"/>
      <c r="L100" s="13"/>
      <c r="M100" s="13"/>
      <c r="N100" s="13"/>
      <c r="P100" s="130"/>
    </row>
    <row r="101" spans="4:16" s="10" customFormat="1" ht="12" x14ac:dyDescent="0.2">
      <c r="D101" s="14"/>
      <c r="E101" s="12"/>
      <c r="F101" s="12"/>
      <c r="G101" s="12"/>
      <c r="H101" s="12"/>
      <c r="I101" s="13"/>
      <c r="J101" s="13"/>
      <c r="K101" s="13"/>
      <c r="L101" s="13"/>
      <c r="M101" s="13"/>
      <c r="N101" s="13"/>
      <c r="P101" s="130"/>
    </row>
    <row r="102" spans="4:16" s="10" customFormat="1" ht="12" x14ac:dyDescent="0.2">
      <c r="D102" s="14"/>
      <c r="E102" s="12"/>
      <c r="F102" s="12"/>
      <c r="G102" s="12"/>
      <c r="H102" s="12"/>
      <c r="I102" s="13"/>
      <c r="J102" s="13"/>
      <c r="K102" s="13"/>
      <c r="L102" s="13"/>
      <c r="M102" s="13"/>
      <c r="N102" s="13"/>
      <c r="P102" s="130"/>
    </row>
    <row r="103" spans="4:16" s="10" customFormat="1" ht="12" x14ac:dyDescent="0.2">
      <c r="D103" s="14"/>
      <c r="E103" s="12"/>
      <c r="F103" s="12"/>
      <c r="G103" s="12"/>
      <c r="H103" s="12"/>
      <c r="I103" s="13"/>
      <c r="J103" s="13"/>
      <c r="K103" s="13"/>
      <c r="L103" s="13"/>
      <c r="M103" s="13"/>
      <c r="N103" s="13"/>
      <c r="P103" s="130"/>
    </row>
    <row r="104" spans="4:16" s="10" customFormat="1" ht="12" x14ac:dyDescent="0.2">
      <c r="D104" s="14"/>
      <c r="E104" s="12"/>
      <c r="F104" s="12"/>
      <c r="G104" s="12"/>
      <c r="H104" s="12"/>
      <c r="I104" s="13"/>
      <c r="J104" s="13"/>
      <c r="K104" s="13"/>
      <c r="L104" s="13"/>
      <c r="M104" s="13"/>
      <c r="N104" s="13"/>
      <c r="P104" s="130"/>
    </row>
    <row r="105" spans="4:16" s="10" customFormat="1" ht="12" x14ac:dyDescent="0.2">
      <c r="D105" s="14"/>
      <c r="E105" s="12"/>
      <c r="F105" s="12"/>
      <c r="G105" s="12"/>
      <c r="H105" s="12"/>
      <c r="I105" s="13"/>
      <c r="J105" s="13"/>
      <c r="K105" s="13"/>
      <c r="L105" s="13"/>
      <c r="M105" s="13"/>
      <c r="N105" s="13"/>
      <c r="P105" s="130"/>
    </row>
    <row r="106" spans="4:16" s="10" customFormat="1" ht="12" x14ac:dyDescent="0.2">
      <c r="D106" s="14"/>
      <c r="E106" s="12"/>
      <c r="F106" s="12"/>
      <c r="G106" s="12"/>
      <c r="H106" s="12"/>
      <c r="I106" s="13"/>
      <c r="J106" s="13"/>
      <c r="K106" s="13"/>
      <c r="L106" s="13"/>
      <c r="M106" s="13"/>
      <c r="N106" s="13"/>
      <c r="P106" s="130"/>
    </row>
    <row r="107" spans="4:16" s="10" customFormat="1" ht="12" x14ac:dyDescent="0.2">
      <c r="D107" s="14"/>
      <c r="E107" s="12"/>
      <c r="F107" s="12"/>
      <c r="G107" s="12"/>
      <c r="H107" s="12"/>
      <c r="I107" s="13"/>
      <c r="J107" s="13"/>
      <c r="K107" s="13"/>
      <c r="L107" s="13"/>
      <c r="M107" s="13"/>
      <c r="N107" s="13"/>
      <c r="P107" s="130"/>
    </row>
    <row r="108" spans="4:16" s="10" customFormat="1" ht="12" x14ac:dyDescent="0.2">
      <c r="D108" s="14"/>
      <c r="E108" s="12"/>
      <c r="F108" s="12"/>
      <c r="G108" s="12"/>
      <c r="H108" s="12"/>
      <c r="I108" s="13"/>
      <c r="J108" s="13"/>
      <c r="K108" s="13"/>
      <c r="L108" s="13"/>
      <c r="M108" s="13"/>
      <c r="N108" s="13"/>
      <c r="P108" s="130"/>
    </row>
    <row r="109" spans="4:16" s="10" customFormat="1" ht="12" x14ac:dyDescent="0.2">
      <c r="D109" s="14"/>
      <c r="E109" s="12"/>
      <c r="F109" s="12"/>
      <c r="G109" s="12"/>
      <c r="H109" s="12"/>
      <c r="I109" s="13"/>
      <c r="J109" s="13"/>
      <c r="K109" s="13"/>
      <c r="L109" s="13"/>
      <c r="M109" s="13"/>
      <c r="N109" s="13"/>
      <c r="P109" s="130"/>
    </row>
    <row r="110" spans="4:16" s="10" customFormat="1" ht="12" x14ac:dyDescent="0.2">
      <c r="D110" s="14"/>
      <c r="E110" s="12"/>
      <c r="F110" s="12"/>
      <c r="G110" s="12"/>
      <c r="H110" s="12"/>
      <c r="I110" s="13"/>
      <c r="J110" s="13"/>
      <c r="K110" s="13"/>
      <c r="L110" s="13"/>
      <c r="M110" s="13"/>
      <c r="N110" s="13"/>
      <c r="P110" s="130"/>
    </row>
    <row r="111" spans="4:16" s="10" customFormat="1" ht="12" x14ac:dyDescent="0.2">
      <c r="D111" s="14"/>
      <c r="E111" s="12"/>
      <c r="F111" s="12"/>
      <c r="G111" s="12"/>
      <c r="H111" s="12"/>
      <c r="I111" s="13"/>
      <c r="J111" s="13"/>
      <c r="K111" s="13"/>
      <c r="L111" s="13"/>
      <c r="M111" s="13"/>
      <c r="N111" s="13"/>
      <c r="P111" s="130"/>
    </row>
    <row r="112" spans="4:16" s="10" customFormat="1" ht="12" x14ac:dyDescent="0.2">
      <c r="D112" s="14"/>
      <c r="E112" s="12"/>
      <c r="F112" s="12"/>
      <c r="G112" s="12"/>
      <c r="H112" s="12"/>
      <c r="I112" s="13"/>
      <c r="J112" s="13"/>
      <c r="K112" s="13"/>
      <c r="L112" s="13"/>
      <c r="M112" s="13"/>
      <c r="N112" s="13"/>
      <c r="P112" s="130"/>
    </row>
    <row r="113" spans="2:16" s="10" customFormat="1" ht="12" x14ac:dyDescent="0.2">
      <c r="D113" s="14"/>
      <c r="E113" s="12"/>
      <c r="F113" s="12"/>
      <c r="G113" s="12"/>
      <c r="H113" s="12"/>
      <c r="I113" s="13"/>
      <c r="J113" s="13"/>
      <c r="K113" s="13"/>
      <c r="L113" s="13"/>
      <c r="M113" s="13"/>
      <c r="N113" s="13"/>
      <c r="P113" s="130"/>
    </row>
    <row r="114" spans="2:16" s="10" customFormat="1" ht="12" x14ac:dyDescent="0.2">
      <c r="D114" s="14"/>
      <c r="E114" s="12"/>
      <c r="F114" s="12"/>
      <c r="G114" s="12"/>
      <c r="H114" s="12"/>
      <c r="I114" s="13"/>
      <c r="J114" s="13"/>
      <c r="K114" s="13"/>
      <c r="L114" s="13"/>
      <c r="M114" s="13"/>
      <c r="N114" s="13"/>
      <c r="P114" s="130"/>
    </row>
    <row r="115" spans="2:16" s="10" customFormat="1" ht="12" x14ac:dyDescent="0.2">
      <c r="D115" s="14"/>
      <c r="E115" s="12"/>
      <c r="F115" s="12"/>
      <c r="G115" s="12"/>
      <c r="H115" s="12"/>
      <c r="I115" s="13"/>
      <c r="J115" s="13"/>
      <c r="K115" s="13"/>
      <c r="L115" s="13"/>
      <c r="M115" s="13"/>
      <c r="N115" s="13"/>
      <c r="P115" s="130"/>
    </row>
    <row r="116" spans="2:16" s="10" customFormat="1" ht="12" x14ac:dyDescent="0.2">
      <c r="D116" s="14"/>
      <c r="E116" s="12"/>
      <c r="F116" s="12"/>
      <c r="G116" s="12"/>
      <c r="H116" s="12"/>
      <c r="I116" s="13"/>
      <c r="J116" s="13"/>
      <c r="K116" s="13"/>
      <c r="L116" s="13"/>
      <c r="M116" s="13"/>
      <c r="N116" s="13"/>
      <c r="P116" s="130"/>
    </row>
    <row r="117" spans="2:16" s="10" customFormat="1" ht="12" x14ac:dyDescent="0.2">
      <c r="D117" s="14"/>
      <c r="E117" s="12"/>
      <c r="F117" s="12"/>
      <c r="G117" s="12"/>
      <c r="H117" s="12"/>
      <c r="I117" s="13"/>
      <c r="J117" s="13"/>
      <c r="K117" s="13"/>
      <c r="L117" s="13"/>
      <c r="M117" s="13"/>
      <c r="N117" s="13"/>
      <c r="P117" s="130"/>
    </row>
    <row r="118" spans="2:16" s="10" customFormat="1" ht="12" x14ac:dyDescent="0.2">
      <c r="D118" s="14"/>
      <c r="E118" s="12"/>
      <c r="F118" s="12"/>
      <c r="G118" s="12"/>
      <c r="H118" s="12"/>
      <c r="I118" s="13"/>
      <c r="J118" s="13"/>
      <c r="K118" s="13"/>
      <c r="L118" s="13"/>
      <c r="M118" s="13"/>
      <c r="N118" s="13"/>
      <c r="P118" s="130"/>
    </row>
    <row r="119" spans="2:16" s="10" customFormat="1" ht="12" x14ac:dyDescent="0.2">
      <c r="D119" s="14"/>
      <c r="E119" s="12"/>
      <c r="F119" s="12"/>
      <c r="G119" s="12"/>
      <c r="H119" s="12"/>
      <c r="I119" s="13"/>
      <c r="J119" s="13"/>
      <c r="K119" s="13"/>
      <c r="L119" s="13"/>
      <c r="M119" s="13"/>
      <c r="N119" s="13"/>
      <c r="P119" s="130"/>
    </row>
    <row r="120" spans="2:16" s="10" customFormat="1" ht="12" x14ac:dyDescent="0.2">
      <c r="D120" s="14"/>
      <c r="E120" s="12"/>
      <c r="F120" s="12"/>
      <c r="G120" s="12"/>
      <c r="H120" s="12"/>
      <c r="I120" s="13"/>
      <c r="J120" s="13"/>
      <c r="K120" s="13"/>
      <c r="L120" s="13"/>
      <c r="M120" s="13"/>
      <c r="N120" s="13"/>
      <c r="P120" s="130"/>
    </row>
    <row r="121" spans="2:16" s="10" customFormat="1" ht="12" x14ac:dyDescent="0.2">
      <c r="D121" s="14"/>
      <c r="E121" s="12"/>
      <c r="F121" s="12"/>
      <c r="G121" s="12"/>
      <c r="H121" s="12"/>
      <c r="I121" s="13"/>
      <c r="J121" s="13"/>
      <c r="K121" s="13"/>
      <c r="L121" s="13"/>
      <c r="M121" s="13"/>
      <c r="N121" s="13"/>
      <c r="P121" s="130"/>
    </row>
    <row r="122" spans="2:16" s="10" customFormat="1" ht="12" x14ac:dyDescent="0.2">
      <c r="D122" s="14"/>
      <c r="E122" s="12"/>
      <c r="F122" s="12"/>
      <c r="G122" s="12"/>
      <c r="H122" s="12"/>
      <c r="I122" s="13"/>
      <c r="J122" s="13"/>
      <c r="K122" s="13"/>
      <c r="L122" s="13"/>
      <c r="M122" s="13"/>
      <c r="N122" s="13"/>
      <c r="P122" s="130"/>
    </row>
    <row r="123" spans="2:16" s="10" customFormat="1" ht="12" x14ac:dyDescent="0.2">
      <c r="D123" s="14"/>
      <c r="E123" s="12"/>
      <c r="F123" s="12"/>
      <c r="G123" s="12"/>
      <c r="H123" s="12"/>
      <c r="I123" s="13"/>
      <c r="J123" s="13"/>
      <c r="K123" s="13"/>
      <c r="L123" s="13"/>
      <c r="M123" s="13"/>
      <c r="N123" s="13"/>
      <c r="P123" s="130"/>
    </row>
    <row r="124" spans="2:16" s="10" customFormat="1" ht="12" x14ac:dyDescent="0.2">
      <c r="D124" s="14"/>
      <c r="E124" s="12"/>
      <c r="F124" s="12"/>
      <c r="G124" s="12"/>
      <c r="H124" s="12"/>
      <c r="I124" s="13"/>
      <c r="J124" s="13"/>
      <c r="K124" s="13"/>
      <c r="L124" s="13"/>
      <c r="M124" s="13"/>
      <c r="N124" s="13"/>
      <c r="P124" s="130"/>
    </row>
    <row r="125" spans="2:16" s="10" customFormat="1" ht="12" x14ac:dyDescent="0.2">
      <c r="D125" s="14"/>
      <c r="E125" s="12"/>
      <c r="F125" s="12"/>
      <c r="G125" s="12"/>
      <c r="H125" s="12"/>
      <c r="I125" s="13"/>
      <c r="J125" s="13"/>
      <c r="K125" s="13"/>
      <c r="L125" s="13"/>
      <c r="M125" s="13"/>
      <c r="N125" s="13"/>
      <c r="P125" s="130"/>
    </row>
    <row r="126" spans="2:16" s="12" customFormat="1" ht="12" x14ac:dyDescent="0.2">
      <c r="B126" s="10"/>
      <c r="C126" s="10"/>
      <c r="D126" s="14"/>
      <c r="I126" s="13"/>
      <c r="J126" s="13"/>
      <c r="K126" s="13"/>
      <c r="L126" s="13"/>
      <c r="M126" s="13"/>
      <c r="N126" s="13"/>
      <c r="O126" s="10"/>
      <c r="P126" s="130"/>
    </row>
    <row r="127" spans="2:16" s="12" customFormat="1" ht="12" x14ac:dyDescent="0.2">
      <c r="B127" s="10"/>
      <c r="C127" s="10"/>
      <c r="D127" s="131"/>
      <c r="I127" s="13"/>
      <c r="J127" s="13"/>
      <c r="K127" s="13"/>
      <c r="L127" s="13"/>
      <c r="M127" s="13"/>
      <c r="N127" s="13"/>
      <c r="O127" s="10"/>
      <c r="P127" s="130"/>
    </row>
    <row r="128" spans="2:16" s="10" customFormat="1" ht="12" x14ac:dyDescent="0.2">
      <c r="D128" s="14"/>
      <c r="E128" s="12"/>
      <c r="F128" s="12"/>
      <c r="G128" s="12"/>
      <c r="H128" s="12"/>
      <c r="I128" s="13"/>
      <c r="J128" s="13"/>
      <c r="K128" s="13"/>
      <c r="L128" s="13"/>
      <c r="M128" s="13"/>
      <c r="N128" s="13"/>
      <c r="P128" s="130"/>
    </row>
    <row r="129" spans="2:16" s="10" customFormat="1" ht="12" x14ac:dyDescent="0.2">
      <c r="D129" s="14"/>
      <c r="E129" s="12"/>
      <c r="F129" s="12"/>
      <c r="G129" s="12"/>
      <c r="H129" s="12"/>
      <c r="I129" s="13"/>
      <c r="J129" s="13"/>
      <c r="K129" s="13"/>
      <c r="L129" s="13"/>
      <c r="M129" s="13"/>
      <c r="N129" s="13"/>
      <c r="P129" s="130"/>
    </row>
    <row r="130" spans="2:16" s="12" customFormat="1" ht="12" x14ac:dyDescent="0.2">
      <c r="B130" s="10"/>
      <c r="C130" s="10"/>
      <c r="D130" s="15"/>
      <c r="I130" s="13"/>
      <c r="J130" s="13"/>
      <c r="K130" s="13"/>
      <c r="L130" s="13"/>
      <c r="M130" s="13"/>
      <c r="N130" s="13"/>
      <c r="O130" s="10"/>
      <c r="P130" s="130"/>
    </row>
    <row r="131" spans="2:16" s="4" customFormat="1" x14ac:dyDescent="0.2">
      <c r="B131"/>
      <c r="C131"/>
      <c r="D131" s="7"/>
      <c r="I131" s="3"/>
      <c r="J131" s="3"/>
      <c r="K131" s="3"/>
      <c r="L131" s="3"/>
      <c r="M131" s="3"/>
      <c r="N131" s="3"/>
      <c r="O131"/>
      <c r="P131" s="113"/>
    </row>
  </sheetData>
  <sheetProtection password="D200" sheet="1" selectLockedCells="1"/>
  <mergeCells count="25">
    <mergeCell ref="B1:Q1"/>
    <mergeCell ref="B3:D3"/>
    <mergeCell ref="E3:G3"/>
    <mergeCell ref="K3:Q3"/>
    <mergeCell ref="B5:I5"/>
    <mergeCell ref="I9:P9"/>
    <mergeCell ref="B7:I7"/>
    <mergeCell ref="B9:C9"/>
    <mergeCell ref="D9:H9"/>
    <mergeCell ref="B38:D38"/>
    <mergeCell ref="E38:G38"/>
    <mergeCell ref="M38:Q38"/>
    <mergeCell ref="B36:L36"/>
    <mergeCell ref="B29:L29"/>
    <mergeCell ref="C30:D30"/>
    <mergeCell ref="M29:Q29"/>
    <mergeCell ref="M36:Q36"/>
    <mergeCell ref="M33:Q33"/>
    <mergeCell ref="E11:F11"/>
    <mergeCell ref="I10:J10"/>
    <mergeCell ref="K10:M10"/>
    <mergeCell ref="H34:I34"/>
    <mergeCell ref="F34:G34"/>
    <mergeCell ref="B27:L27"/>
    <mergeCell ref="M27:Q27"/>
  </mergeCells>
  <conditionalFormatting sqref="H12:H23">
    <cfRule type="cellIs" dxfId="4" priority="5" operator="greaterThan">
      <formula>0</formula>
    </cfRule>
  </conditionalFormatting>
  <conditionalFormatting sqref="H12:H23">
    <cfRule type="cellIs" dxfId="3" priority="4" stopIfTrue="1" operator="lessThanOrEqual">
      <formula>0</formula>
    </cfRule>
  </conditionalFormatting>
  <conditionalFormatting sqref="H12:H23">
    <cfRule type="cellIs" dxfId="2" priority="3" stopIfTrue="1" operator="lessThanOrEqual">
      <formula>0</formula>
    </cfRule>
  </conditionalFormatting>
  <conditionalFormatting sqref="H12:H23">
    <cfRule type="cellIs" dxfId="1" priority="2" stopIfTrue="1" operator="lessThanOrEqual">
      <formula>0</formula>
    </cfRule>
  </conditionalFormatting>
  <conditionalFormatting sqref="N12 N14:N23">
    <cfRule type="cellIs" dxfId="0" priority="1" stopIfTrue="1" operator="lessThanOrEqual">
      <formula>0</formula>
    </cfRule>
  </conditionalFormatting>
  <dataValidations count="3">
    <dataValidation type="list" allowBlank="1" showInputMessage="1" showErrorMessage="1" sqref="J7 J5 K12:M23 I12:I23">
      <formula1>Liste26042016</formula1>
    </dataValidation>
    <dataValidation type="list" allowBlank="1" showInputMessage="1" showErrorMessage="1" sqref="D130:D131">
      <formula1>$D$129:$D$130</formula1>
    </dataValidation>
    <dataValidation type="list" allowBlank="1" showInputMessage="1" showErrorMessage="1" sqref="H6">
      <formula1>Liste_DMII</formula1>
    </dataValidation>
  </dataValidations>
  <hyperlinks>
    <hyperlink ref="A9" location="Reisekostenabrechnung!A1" display="ZURÜCK"/>
  </hyperlinks>
  <pageMargins left="0.78740157480314965" right="0.14000000000000001" top="1.3385826771653544" bottom="0.35433070866141736" header="0.26" footer="0.23622047244094491"/>
  <pageSetup paperSize="9" scale="74" fitToHeight="0" orientation="portrait" r:id="rId1"/>
  <headerFooter alignWithMargins="0">
    <oddHeader>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zoomScaleNormal="100" workbookViewId="0">
      <selection activeCell="B30" sqref="B30"/>
    </sheetView>
  </sheetViews>
  <sheetFormatPr baseColWidth="10" defaultRowHeight="12.75" x14ac:dyDescent="0.2"/>
  <cols>
    <col min="1" max="1" width="17" customWidth="1"/>
  </cols>
  <sheetData>
    <row r="2" spans="2:6" x14ac:dyDescent="0.2">
      <c r="B2" s="49"/>
    </row>
    <row r="3" spans="2:6" ht="13.5" thickBot="1" x14ac:dyDescent="0.25">
      <c r="B3" t="s">
        <v>16</v>
      </c>
    </row>
    <row r="4" spans="2:6" ht="13.5" thickBot="1" x14ac:dyDescent="0.25">
      <c r="B4" t="s">
        <v>17</v>
      </c>
      <c r="C4" s="87" t="s">
        <v>305</v>
      </c>
      <c r="D4" s="87" t="s">
        <v>306</v>
      </c>
      <c r="E4" s="87" t="s">
        <v>307</v>
      </c>
      <c r="F4" s="91" t="s">
        <v>308</v>
      </c>
    </row>
    <row r="5" spans="2:6" x14ac:dyDescent="0.2">
      <c r="C5" s="210">
        <f>+IF(Reisekostenabrechnung!K11="ja",Reisekostenabrechnung!$H11*-0.2,0)</f>
        <v>0</v>
      </c>
      <c r="D5" s="210">
        <f>+IF(Reisekostenabrechnung!L11="ja",Reisekostenabrechnung!$H11*-0.4,0)</f>
        <v>0</v>
      </c>
      <c r="E5" s="210">
        <f>+IF(Reisekostenabrechnung!M11="ja",Reisekostenabrechnung!$H11*-0.4,0)</f>
        <v>0</v>
      </c>
      <c r="F5" s="92">
        <f>SUM(C5:E5)</f>
        <v>0</v>
      </c>
    </row>
    <row r="6" spans="2:6" x14ac:dyDescent="0.2">
      <c r="C6" s="210">
        <f>+IF(Reisekostenabrechnung!K12="ja",Reisekostenabrechnung!$H12*-0.2,0)</f>
        <v>0</v>
      </c>
      <c r="D6" s="210">
        <f>+IF(Reisekostenabrechnung!L12="ja",Reisekostenabrechnung!$H12*-0.4,0)</f>
        <v>0</v>
      </c>
      <c r="E6" s="210">
        <f>+IF(Reisekostenabrechnung!M12="ja",Reisekostenabrechnung!$H12*-0.4,0)</f>
        <v>0</v>
      </c>
      <c r="F6" s="92">
        <f t="shared" ref="F6:F24" si="0">SUM(C6:E6)</f>
        <v>0</v>
      </c>
    </row>
    <row r="7" spans="2:6" x14ac:dyDescent="0.2">
      <c r="C7" s="210">
        <f>+IF(Reisekostenabrechnung!K13="ja",Reisekostenabrechnung!$H13*-0.2,0)</f>
        <v>0</v>
      </c>
      <c r="D7" s="210">
        <f>+IF(Reisekostenabrechnung!L13="ja",Reisekostenabrechnung!$H13*-0.4,0)</f>
        <v>0</v>
      </c>
      <c r="E7" s="210">
        <f>+IF(Reisekostenabrechnung!M13="ja",Reisekostenabrechnung!$H13*-0.4,0)</f>
        <v>0</v>
      </c>
      <c r="F7" s="92">
        <f t="shared" si="0"/>
        <v>0</v>
      </c>
    </row>
    <row r="8" spans="2:6" x14ac:dyDescent="0.2">
      <c r="C8" s="210">
        <f>+IF(Reisekostenabrechnung!K14="ja",Reisekostenabrechnung!$H14*-0.2,0)</f>
        <v>0</v>
      </c>
      <c r="D8" s="210">
        <f>+IF(Reisekostenabrechnung!L14="ja",Reisekostenabrechnung!$H14*-0.4,0)</f>
        <v>0</v>
      </c>
      <c r="E8" s="210">
        <f>+IF(Reisekostenabrechnung!M14="ja",Reisekostenabrechnung!$H14*-0.4,0)</f>
        <v>0</v>
      </c>
      <c r="F8" s="92">
        <f t="shared" si="0"/>
        <v>0</v>
      </c>
    </row>
    <row r="9" spans="2:6" x14ac:dyDescent="0.2">
      <c r="C9" s="210">
        <f>+IF(Reisekostenabrechnung!K16="ja",Reisekostenabrechnung!$H16*-0.2,0)</f>
        <v>0</v>
      </c>
      <c r="D9" s="210">
        <f>+IF(Reisekostenabrechnung!L16="ja",Reisekostenabrechnung!$H16*-0.4,0)</f>
        <v>0</v>
      </c>
      <c r="E9" s="210">
        <f>+IF(Reisekostenabrechnung!M16="ja",Reisekostenabrechnung!$H16*-0.4,0)</f>
        <v>0</v>
      </c>
      <c r="F9" s="92">
        <f t="shared" si="0"/>
        <v>0</v>
      </c>
    </row>
    <row r="10" spans="2:6" x14ac:dyDescent="0.2">
      <c r="C10" s="210" t="e">
        <f>+IF(Reisekostenabrechnung!#REF!="ja",Reisekostenabrechnung!#REF!*-0.2,0)</f>
        <v>#REF!</v>
      </c>
      <c r="D10" s="210" t="e">
        <f>+IF(Reisekostenabrechnung!#REF!="ja",Reisekostenabrechnung!#REF!*-0.4,0)</f>
        <v>#REF!</v>
      </c>
      <c r="E10" s="210" t="e">
        <f>+IF(Reisekostenabrechnung!#REF!="ja",Reisekostenabrechnung!#REF!*-0.4,0)</f>
        <v>#REF!</v>
      </c>
      <c r="F10" s="92" t="e">
        <f t="shared" si="0"/>
        <v>#REF!</v>
      </c>
    </row>
    <row r="11" spans="2:6" x14ac:dyDescent="0.2">
      <c r="C11" s="210">
        <f>+IF(Reisekostenabrechnung!K17="ja",Reisekostenabrechnung!$H17*-0.2,0)</f>
        <v>0</v>
      </c>
      <c r="D11" s="210">
        <f>+IF(Reisekostenabrechnung!L17="ja",Reisekostenabrechnung!$H17*-0.4,0)</f>
        <v>0</v>
      </c>
      <c r="E11" s="210">
        <f>+IF(Reisekostenabrechnung!M17="ja",Reisekostenabrechnung!$H17*-0.4,0)</f>
        <v>0</v>
      </c>
      <c r="F11" s="92">
        <f t="shared" si="0"/>
        <v>0</v>
      </c>
    </row>
    <row r="12" spans="2:6" x14ac:dyDescent="0.2">
      <c r="C12" s="210">
        <f>+IF(Reisekostenabrechnung!K20="ja",Reisekostenabrechnung!$H20*-0.2,0)</f>
        <v>0</v>
      </c>
      <c r="D12" s="210">
        <f>+IF(Reisekostenabrechnung!L20="ja",Reisekostenabrechnung!$H20*-0.4,0)</f>
        <v>0</v>
      </c>
      <c r="E12" s="210">
        <f>+IF(Reisekostenabrechnung!M20="ja",Reisekostenabrechnung!$H20*-0.4,0)</f>
        <v>0</v>
      </c>
      <c r="F12" s="92">
        <f t="shared" si="0"/>
        <v>0</v>
      </c>
    </row>
    <row r="13" spans="2:6" x14ac:dyDescent="0.2">
      <c r="C13" s="210">
        <f>+IF(Reisekostenabrechnung!K21="ja",Reisekostenabrechnung!$H21*-0.2,0)</f>
        <v>0</v>
      </c>
      <c r="D13" s="210">
        <f>+IF(Reisekostenabrechnung!L21="ja",Reisekostenabrechnung!$H21*-0.4,0)</f>
        <v>0</v>
      </c>
      <c r="E13" s="210">
        <f>+IF(Reisekostenabrechnung!M21="ja",Reisekostenabrechnung!$H21*-0.4,0)</f>
        <v>0</v>
      </c>
      <c r="F13" s="92">
        <f t="shared" si="0"/>
        <v>0</v>
      </c>
    </row>
    <row r="14" spans="2:6" x14ac:dyDescent="0.2">
      <c r="C14" s="210">
        <f>+IF(Reisekostenabrechnung!K23="ja",Reisekostenabrechnung!$H23*-0.2,0)</f>
        <v>0</v>
      </c>
      <c r="D14" s="210">
        <f>+IF(Reisekostenabrechnung!L23="ja",Reisekostenabrechnung!$H23*-0.4,0)</f>
        <v>0</v>
      </c>
      <c r="E14" s="210">
        <f>+IF(Reisekostenabrechnung!M23="ja",Reisekostenabrechnung!$H23*-0.4,0)</f>
        <v>0</v>
      </c>
      <c r="F14" s="92">
        <f t="shared" si="0"/>
        <v>0</v>
      </c>
    </row>
    <row r="15" spans="2:6" x14ac:dyDescent="0.2">
      <c r="C15" s="210">
        <f>+IF(Reisekostenabrechnung!K24="ja",Reisekostenabrechnung!$H24*-0.2,0)</f>
        <v>0</v>
      </c>
      <c r="D15" s="210">
        <f>+IF(Reisekostenabrechnung!L24="ja",Reisekostenabrechnung!$H24*-0.4,0)</f>
        <v>0</v>
      </c>
      <c r="E15" s="210">
        <f>+IF(Reisekostenabrechnung!M24="ja",Reisekostenabrechnung!$H24*-0.4,0)</f>
        <v>0</v>
      </c>
      <c r="F15" s="92">
        <f t="shared" si="0"/>
        <v>0</v>
      </c>
    </row>
    <row r="16" spans="2:6" x14ac:dyDescent="0.2">
      <c r="C16" s="210">
        <f>+IF(Reisekostenabrechnung!K25="ja",Reisekostenabrechnung!$H25*-0.2,0)</f>
        <v>0</v>
      </c>
      <c r="D16" s="210">
        <f>+IF(Reisekostenabrechnung!L25="ja",Reisekostenabrechnung!$H25*-0.4,0)</f>
        <v>0</v>
      </c>
      <c r="E16" s="210">
        <f>+IF(Reisekostenabrechnung!M25="ja",Reisekostenabrechnung!$H25*-0.4,0)</f>
        <v>0</v>
      </c>
      <c r="F16" s="92">
        <f t="shared" si="0"/>
        <v>0</v>
      </c>
    </row>
    <row r="17" spans="1:6" x14ac:dyDescent="0.2">
      <c r="C17" s="210" t="e">
        <f>+IF(Reisekostenabrechnung!#REF!="ja",Reisekostenabrechnung!#REF!*-0.2,0)</f>
        <v>#REF!</v>
      </c>
      <c r="D17" s="210" t="e">
        <f>+IF(Reisekostenabrechnung!#REF!="ja",Reisekostenabrechnung!#REF!*-0.4,0)</f>
        <v>#REF!</v>
      </c>
      <c r="E17" s="210" t="e">
        <f>+IF(Reisekostenabrechnung!#REF!="ja",Reisekostenabrechnung!#REF!*-0.4,0)</f>
        <v>#REF!</v>
      </c>
      <c r="F17" s="92" t="e">
        <f t="shared" si="0"/>
        <v>#REF!</v>
      </c>
    </row>
    <row r="18" spans="1:6" x14ac:dyDescent="0.2">
      <c r="C18" s="210" t="e">
        <f>+IF(Reisekostenabrechnung!#REF!="ja",Reisekostenabrechnung!#REF!*-0.2,0)</f>
        <v>#REF!</v>
      </c>
      <c r="D18" s="210" t="e">
        <f>+IF(Reisekostenabrechnung!#REF!="ja",Reisekostenabrechnung!#REF!*-0.4,0)</f>
        <v>#REF!</v>
      </c>
      <c r="E18" s="210" t="e">
        <f>+IF(Reisekostenabrechnung!#REF!="ja",Reisekostenabrechnung!#REF!*-0.4,0)</f>
        <v>#REF!</v>
      </c>
      <c r="F18" s="92" t="e">
        <f t="shared" si="0"/>
        <v>#REF!</v>
      </c>
    </row>
    <row r="19" spans="1:6" x14ac:dyDescent="0.2">
      <c r="C19" s="210" t="e">
        <f>+IF(Reisekostenabrechnung!#REF!="ja",Reisekostenabrechnung!#REF!*-0.2,0)</f>
        <v>#REF!</v>
      </c>
      <c r="D19" s="210" t="e">
        <f>+IF(Reisekostenabrechnung!#REF!="ja",Reisekostenabrechnung!#REF!*-0.4,0)</f>
        <v>#REF!</v>
      </c>
      <c r="E19" s="210" t="e">
        <f>+IF(Reisekostenabrechnung!#REF!="ja",Reisekostenabrechnung!#REF!*-0.4,0)</f>
        <v>#REF!</v>
      </c>
      <c r="F19" s="92" t="e">
        <f t="shared" si="0"/>
        <v>#REF!</v>
      </c>
    </row>
    <row r="20" spans="1:6" x14ac:dyDescent="0.2">
      <c r="C20" s="210" t="e">
        <f>+IF(Reisekostenabrechnung!#REF!="ja",Reisekostenabrechnung!#REF!*-0.2,0)</f>
        <v>#REF!</v>
      </c>
      <c r="D20" s="210" t="e">
        <f>+IF(Reisekostenabrechnung!#REF!="ja",Reisekostenabrechnung!#REF!*-0.4,0)</f>
        <v>#REF!</v>
      </c>
      <c r="E20" s="210" t="e">
        <f>+IF(Reisekostenabrechnung!#REF!="ja",Reisekostenabrechnung!#REF!*-0.4,0)</f>
        <v>#REF!</v>
      </c>
      <c r="F20" s="92" t="e">
        <f t="shared" si="0"/>
        <v>#REF!</v>
      </c>
    </row>
    <row r="21" spans="1:6" x14ac:dyDescent="0.2">
      <c r="C21" s="210" t="e">
        <f>+IF(Reisekostenabrechnung!#REF!="ja",Reisekostenabrechnung!#REF!*-0.2,0)</f>
        <v>#REF!</v>
      </c>
      <c r="D21" s="210" t="e">
        <f>+IF(Reisekostenabrechnung!#REF!="ja",Reisekostenabrechnung!#REF!*-0.4,0)</f>
        <v>#REF!</v>
      </c>
      <c r="E21" s="210" t="e">
        <f>+IF(Reisekostenabrechnung!#REF!="ja",Reisekostenabrechnung!#REF!*-0.4,0)</f>
        <v>#REF!</v>
      </c>
      <c r="F21" s="92" t="e">
        <f t="shared" si="0"/>
        <v>#REF!</v>
      </c>
    </row>
    <row r="22" spans="1:6" x14ac:dyDescent="0.2">
      <c r="C22" s="210" t="e">
        <f>+IF(Reisekostenabrechnung!#REF!="ja",Reisekostenabrechnung!#REF!*-0.2,0)</f>
        <v>#REF!</v>
      </c>
      <c r="D22" s="210" t="e">
        <f>+IF(Reisekostenabrechnung!#REF!="ja",Reisekostenabrechnung!#REF!*-0.4,0)</f>
        <v>#REF!</v>
      </c>
      <c r="E22" s="210" t="e">
        <f>+IF(Reisekostenabrechnung!#REF!="ja",Reisekostenabrechnung!#REF!*-0.4,0)</f>
        <v>#REF!</v>
      </c>
      <c r="F22" s="92" t="e">
        <f t="shared" si="0"/>
        <v>#REF!</v>
      </c>
    </row>
    <row r="23" spans="1:6" x14ac:dyDescent="0.2">
      <c r="C23" s="210" t="e">
        <f>+IF(Reisekostenabrechnung!#REF!="ja",Reisekostenabrechnung!#REF!*-0.2,0)</f>
        <v>#REF!</v>
      </c>
      <c r="D23" s="210" t="e">
        <f>+IF(Reisekostenabrechnung!#REF!="ja",Reisekostenabrechnung!#REF!*-0.4,0)</f>
        <v>#REF!</v>
      </c>
      <c r="E23" s="210" t="e">
        <f>+IF(Reisekostenabrechnung!#REF!="ja",Reisekostenabrechnung!#REF!*-0.4,0)</f>
        <v>#REF!</v>
      </c>
      <c r="F23" s="92" t="e">
        <f t="shared" si="0"/>
        <v>#REF!</v>
      </c>
    </row>
    <row r="24" spans="1:6" x14ac:dyDescent="0.2">
      <c r="C24" s="210" t="e">
        <f>+IF(Reisekostenabrechnung!#REF!="ja",Reisekostenabrechnung!#REF!*-0.2,0)</f>
        <v>#REF!</v>
      </c>
      <c r="D24" s="210" t="e">
        <f>+IF(Reisekostenabrechnung!#REF!="ja",Reisekostenabrechnung!#REF!*-0.4,0)</f>
        <v>#REF!</v>
      </c>
      <c r="E24" s="210" t="e">
        <f>+IF(Reisekostenabrechnung!#REF!="ja",Reisekostenabrechnung!#REF!*-0.4,0)</f>
        <v>#REF!</v>
      </c>
      <c r="F24" s="92" t="e">
        <f t="shared" si="0"/>
        <v>#REF!</v>
      </c>
    </row>
    <row r="28" spans="1:6" x14ac:dyDescent="0.2">
      <c r="A28" s="49" t="s">
        <v>317</v>
      </c>
    </row>
    <row r="29" spans="1:6" x14ac:dyDescent="0.2">
      <c r="A29" s="49" t="s">
        <v>339</v>
      </c>
      <c r="B29" s="112">
        <f>data_fill!D3</f>
        <v>28</v>
      </c>
    </row>
    <row r="30" spans="1:6" x14ac:dyDescent="0.2">
      <c r="A30" s="49" t="s">
        <v>305</v>
      </c>
      <c r="B30" s="191">
        <f>$B$29*20/100</f>
        <v>5.6</v>
      </c>
    </row>
    <row r="31" spans="1:6" x14ac:dyDescent="0.2">
      <c r="A31" s="49" t="s">
        <v>315</v>
      </c>
      <c r="B31" s="191">
        <f>$B$29*40/100</f>
        <v>11.2</v>
      </c>
    </row>
    <row r="32" spans="1:6" x14ac:dyDescent="0.2">
      <c r="A32" s="49" t="s">
        <v>318</v>
      </c>
      <c r="B32" s="191">
        <f>$B$29*40/100</f>
        <v>11.2</v>
      </c>
    </row>
    <row r="35" spans="1:2" x14ac:dyDescent="0.2">
      <c r="A35" s="49" t="s">
        <v>320</v>
      </c>
      <c r="B35" s="112">
        <v>0.3</v>
      </c>
    </row>
    <row r="36" spans="1:2" x14ac:dyDescent="0.2">
      <c r="A36" s="49"/>
    </row>
    <row r="37" spans="1:2" x14ac:dyDescent="0.2">
      <c r="A37" s="49" t="s">
        <v>327</v>
      </c>
    </row>
    <row r="38" spans="1:2" x14ac:dyDescent="0.2">
      <c r="A38" s="49" t="s">
        <v>328</v>
      </c>
    </row>
    <row r="39" spans="1:2" x14ac:dyDescent="0.2">
      <c r="A39" s="49" t="s">
        <v>329</v>
      </c>
    </row>
    <row r="40" spans="1:2" x14ac:dyDescent="0.2">
      <c r="A40" s="49" t="s">
        <v>330</v>
      </c>
    </row>
    <row r="41" spans="1:2" x14ac:dyDescent="0.2">
      <c r="A41" s="49" t="s">
        <v>331</v>
      </c>
    </row>
    <row r="42" spans="1:2" x14ac:dyDescent="0.2">
      <c r="A42" s="49" t="s">
        <v>332</v>
      </c>
    </row>
    <row r="43" spans="1:2" x14ac:dyDescent="0.2">
      <c r="A43" s="49" t="s">
        <v>333</v>
      </c>
    </row>
    <row r="44" spans="1:2" x14ac:dyDescent="0.2">
      <c r="A44" s="49" t="s">
        <v>334</v>
      </c>
    </row>
    <row r="45" spans="1:2" x14ac:dyDescent="0.2">
      <c r="A45" s="49" t="s">
        <v>335</v>
      </c>
    </row>
    <row r="46" spans="1:2" x14ac:dyDescent="0.2">
      <c r="A46" s="49" t="s">
        <v>336</v>
      </c>
    </row>
    <row r="47" spans="1:2" x14ac:dyDescent="0.2">
      <c r="A47" s="49" t="s">
        <v>337</v>
      </c>
    </row>
    <row r="48" spans="1:2" x14ac:dyDescent="0.2">
      <c r="A48" s="49" t="s">
        <v>338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12</vt:i4>
      </vt:variant>
    </vt:vector>
  </HeadingPairs>
  <TitlesOfParts>
    <vt:vector size="21" baseType="lpstr">
      <vt:lpstr>Reisekostenabrechnung - 2015</vt:lpstr>
      <vt:lpstr>Reisekostenabrechnung</vt:lpstr>
      <vt:lpstr>data_fill</vt:lpstr>
      <vt:lpstr>VMA14</vt:lpstr>
      <vt:lpstr>VMA15</vt:lpstr>
      <vt:lpstr>VMA2016</vt:lpstr>
      <vt:lpstr>Tabelle1</vt:lpstr>
      <vt:lpstr>Bearbeitungshinweise</vt:lpstr>
      <vt:lpstr>Kürzung</vt:lpstr>
      <vt:lpstr>Bearbeitungshinweise!Druckbereich</vt:lpstr>
      <vt:lpstr>Reisekostenabrechnung!Druckbereich</vt:lpstr>
      <vt:lpstr>Bearbeitungshinweise!Drucktitel</vt:lpstr>
      <vt:lpstr>Reisekostenabrechnung!Drucktitel</vt:lpstr>
      <vt:lpstr>Bearbeitungshinweise!Ja</vt:lpstr>
      <vt:lpstr>Reisekostenabrechnung!Ja</vt:lpstr>
      <vt:lpstr>Ja</vt:lpstr>
      <vt:lpstr>Liste_DM</vt:lpstr>
      <vt:lpstr>Liste_DM15</vt:lpstr>
      <vt:lpstr>Liste_DMII</vt:lpstr>
      <vt:lpstr>Liste26042016</vt:lpstr>
      <vt:lpstr>ListeDM1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Niels Ihlenburg</cp:lastModifiedBy>
  <cp:lastPrinted>2020-01-10T07:57:56Z</cp:lastPrinted>
  <dcterms:created xsi:type="dcterms:W3CDTF">2008-04-04T07:51:05Z</dcterms:created>
  <dcterms:modified xsi:type="dcterms:W3CDTF">2020-01-14T07:31:17Z</dcterms:modified>
</cp:coreProperties>
</file>